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updateLinks="never"/>
  <mc:AlternateContent xmlns:mc="http://schemas.openxmlformats.org/markup-compatibility/2006">
    <mc:Choice Requires="x15">
      <x15ac:absPath xmlns:x15ac="http://schemas.microsoft.com/office/spreadsheetml/2010/11/ac" url="https://uscg-my.sharepoint-mil.us/personal/joshua_m_amato_uscg_mil/Documents/Desktop/Desktop/"/>
    </mc:Choice>
  </mc:AlternateContent>
  <xr:revisionPtr revIDLastSave="0" documentId="14_{BD4E3D93-0322-46CF-8F35-67E605C5D8EA}" xr6:coauthVersionLast="47" xr6:coauthVersionMax="47" xr10:uidLastSave="{00000000-0000-0000-0000-000000000000}"/>
  <bookViews>
    <workbookView xWindow="6396" yWindow="4440" windowWidth="34560" windowHeight="18564" xr2:uid="{00000000-000D-0000-FFFF-FFFF00000000}"/>
  </bookViews>
  <sheets>
    <sheet name="Travel 2023 1.2" sheetId="29" r:id="rId1"/>
    <sheet name="VPC &amp; AMHS" sheetId="11" r:id="rId2"/>
    <sheet name="Terminal Leave" sheetId="8" r:id="rId3"/>
    <sheet name="DD214 Awards" sheetId="22" r:id="rId4"/>
    <sheet name="Course Code POET Converter" sheetId="28" r:id="rId5"/>
  </sheets>
  <externalReferences>
    <externalReference r:id="rId6"/>
  </externalReferences>
  <definedNames>
    <definedName name="AprSun1" localSheetId="2">DATE('Terminal Leave'!CalendarYear,4,1)-WEEKDAY(DATE('Terminal Leave'!CalendarYear,4,1))</definedName>
    <definedName name="AprSun1">DATE(CalendarYear,4,1)-WEEKDAY(DATE(CalendarYear,4,1))</definedName>
    <definedName name="AugSun1" localSheetId="2">DATE('Terminal Leave'!CalendarYear,8,1)-WEEKDAY(DATE('Terminal Leave'!CalendarYear,8,1))</definedName>
    <definedName name="AugSun1">DATE(CalendarYear,8,1)-WEEKDAY(DATE(CalendarYear,8,1))</definedName>
    <definedName name="CalendarYear" localSheetId="2">'Terminal Leave'!$AM$19</definedName>
    <definedName name="CalendarYear">'[1]PCS '!$C$20</definedName>
    <definedName name="ct" localSheetId="0">'Travel 2023 1.2'!$DQ$403</definedName>
    <definedName name="ct">#REF!</definedName>
    <definedName name="DecSun1" localSheetId="2">DATE('Terminal Leave'!CalendarYear,12,1)-WEEKDAY(DATE('Terminal Leave'!CalendarYear,12,1))</definedName>
    <definedName name="DecSun1">DATE(CalendarYear,12,1)-WEEKDAY(DATE(CalendarYear,12,1))</definedName>
    <definedName name="FebSun1" localSheetId="2">DATE('Terminal Leave'!CalendarYear,2,1)-WEEKDAY(DATE('Terminal Leave'!CalendarYear,2,1))</definedName>
    <definedName name="FebSun1">DATE(CalendarYear,2,1)-WEEKDAY(DATE(CalendarYear,2,1))</definedName>
    <definedName name="JanSun1" localSheetId="2">DATE('Terminal Leave'!CalendarYear,1,1)-WEEKDAY(DATE('Terminal Leave'!CalendarYear,1,1))</definedName>
    <definedName name="JanSun1">DATE(CalendarYear,1,1)-WEEKDAY(DATE(CalendarYear,1,1))</definedName>
    <definedName name="JulSun1" localSheetId="2">DATE('Terminal Leave'!CalendarYear,7,1)-WEEKDAY(DATE('Terminal Leave'!CalendarYear,7,1))</definedName>
    <definedName name="JulSun1">DATE(CalendarYear,7,1)-WEEKDAY(DATE(CalendarYear,7,1))</definedName>
    <definedName name="JunSun1" localSheetId="2">DATE('Terminal Leave'!CalendarYear,6,1)-WEEKDAY(DATE('Terminal Leave'!CalendarYear,6,1))</definedName>
    <definedName name="JunSun1">DATE(CalendarYear,6,1)-WEEKDAY(DATE(CalendarYear,6,1))</definedName>
    <definedName name="LIST">#REF!</definedName>
    <definedName name="MarSun1" localSheetId="2">DATE('Terminal Leave'!CalendarYear,3,1)-WEEKDAY(DATE('Terminal Leave'!CalendarYear,3,1))</definedName>
    <definedName name="MarSun1">DATE(CalendarYear,3,1)-WEEKDAY(DATE(CalendarYear,3,1))</definedName>
    <definedName name="MaySun1" localSheetId="2">DATE('Terminal Leave'!CalendarYear,5,1)-WEEKDAY(DATE('Terminal Leave'!CalendarYear,5,1))</definedName>
    <definedName name="MaySun1">DATE(CalendarYear,5,1)-WEEKDAY(DATE(CalendarYear,5,1))</definedName>
    <definedName name="NovSun1" localSheetId="2">DATE('Terminal Leave'!CalendarYear,11,1)-WEEKDAY(DATE('Terminal Leave'!CalendarYear,11,1))</definedName>
    <definedName name="NovSun1">DATE(CalendarYear,11,1)-WEEKDAY(DATE(CalendarYear,11,1))</definedName>
    <definedName name="OctSun1" localSheetId="2">DATE('Terminal Leave'!CalendarYear,10,1)-WEEKDAY(DATE('Terminal Leave'!CalendarYear,10,1))</definedName>
    <definedName name="OctSun1">DATE(CalendarYear,10,1)-WEEKDAY(DATE(CalendarYear,10,1))</definedName>
    <definedName name="ok" localSheetId="2">DATE(CalendarYear,10,1)-WEEKDAY(DATE(CalendarYear,10,1))</definedName>
    <definedName name="ok">DATE(CalendarYear,10,1)-WEEKDAY(DATE(CalendarYear,10,1))</definedName>
    <definedName name="_xlnm.Print_Area" localSheetId="3">'DD214 Awards'!$B$2:$H$91</definedName>
    <definedName name="_xlnm.Print_Area" localSheetId="2">'Terminal Leave'!$B$2:$AG$74</definedName>
    <definedName name="_xlnm.Print_Area" localSheetId="0">'Travel 2023 1.2'!$D$12:$CB$107</definedName>
    <definedName name="sdgsd">DATE(CalendarYear,10,1)-WEEKDAY(DATE(CalendarYear,10,1))</definedName>
    <definedName name="SepSun1" localSheetId="2">DATE('Terminal Leave'!CalendarYear,9,1)-WEEKDAY(DATE('Terminal Leave'!CalendarYear,9,1))</definedName>
    <definedName name="SepSun1">DATE(CalendarYear,9,1)-WEEKDAY(DATE(CalendarYear,9,1))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J560" i="29" l="1"/>
  <c r="DI560" i="29"/>
  <c r="DI552" i="29"/>
  <c r="DJ558" i="29" s="1"/>
  <c r="DH552" i="29"/>
  <c r="DJ559" i="29" s="1"/>
  <c r="DO511" i="29"/>
  <c r="DO510" i="29" s="1"/>
  <c r="DO508" i="29"/>
  <c r="DO507" i="29"/>
  <c r="DO506" i="29"/>
  <c r="DO505" i="29"/>
  <c r="DO504" i="29"/>
  <c r="DO503" i="29"/>
  <c r="DO502" i="29"/>
  <c r="DO497" i="29" s="1"/>
  <c r="DO501" i="29"/>
  <c r="DO496" i="29" s="1"/>
  <c r="DO500" i="29"/>
  <c r="DO495" i="29" s="1"/>
  <c r="DO499" i="29"/>
  <c r="DO491" i="29" s="1"/>
  <c r="DO498" i="29"/>
  <c r="DO490" i="29" s="1"/>
  <c r="DO489" i="29"/>
  <c r="DO488" i="29" s="1"/>
  <c r="DO487" i="29" s="1"/>
  <c r="DO486" i="29" s="1"/>
  <c r="DO485" i="29" s="1"/>
  <c r="DO484" i="29"/>
  <c r="DO483" i="29" s="1"/>
  <c r="DO481" i="29"/>
  <c r="DO480" i="29"/>
  <c r="DO479" i="29"/>
  <c r="DO478" i="29"/>
  <c r="DO477" i="29"/>
  <c r="DO476" i="29"/>
  <c r="DO475" i="29"/>
  <c r="DO467" i="29" s="1"/>
  <c r="DO474" i="29"/>
  <c r="DO466" i="29" s="1"/>
  <c r="DO473" i="29"/>
  <c r="DO468" i="29" s="1"/>
  <c r="DO472" i="29"/>
  <c r="DF472" i="29"/>
  <c r="DO471" i="29"/>
  <c r="DF471" i="29"/>
  <c r="DF470" i="29"/>
  <c r="DF469" i="29"/>
  <c r="DF468" i="29"/>
  <c r="DD468" i="29"/>
  <c r="DF467" i="29"/>
  <c r="DD467" i="29"/>
  <c r="DF466" i="29"/>
  <c r="DD466" i="29"/>
  <c r="DO465" i="29"/>
  <c r="DF465" i="29"/>
  <c r="DD465" i="29"/>
  <c r="DO464" i="29"/>
  <c r="DF464" i="29"/>
  <c r="DD464" i="29"/>
  <c r="DO463" i="29"/>
  <c r="DF463" i="29"/>
  <c r="DD463" i="29"/>
  <c r="DO462" i="29"/>
  <c r="DO461" i="29" s="1"/>
  <c r="DO460" i="29" s="1"/>
  <c r="DO459" i="29" s="1"/>
  <c r="DO458" i="29" s="1"/>
  <c r="DF462" i="29"/>
  <c r="DD462" i="29"/>
  <c r="DF461" i="29"/>
  <c r="DD461" i="29"/>
  <c r="DF460" i="29"/>
  <c r="DD460" i="29"/>
  <c r="DF459" i="29"/>
  <c r="DD459" i="29"/>
  <c r="DF458" i="29"/>
  <c r="DD458" i="29"/>
  <c r="DF457" i="29"/>
  <c r="DD457" i="29"/>
  <c r="DF456" i="29"/>
  <c r="DD456" i="29"/>
  <c r="DF455" i="29"/>
  <c r="DD455" i="29"/>
  <c r="DF454" i="29"/>
  <c r="DD454" i="29"/>
  <c r="DF453" i="29"/>
  <c r="DD453" i="29"/>
  <c r="DF452" i="29"/>
  <c r="DD452" i="29"/>
  <c r="DF451" i="29"/>
  <c r="DD451" i="29"/>
  <c r="DF450" i="29"/>
  <c r="DD450" i="29"/>
  <c r="DF449" i="29"/>
  <c r="DD449" i="29"/>
  <c r="DF448" i="29"/>
  <c r="DD448" i="29"/>
  <c r="DF447" i="29"/>
  <c r="DD447" i="29"/>
  <c r="DF446" i="29"/>
  <c r="DD446" i="29"/>
  <c r="DF445" i="29"/>
  <c r="DD445" i="29"/>
  <c r="DF444" i="29"/>
  <c r="DD444" i="29"/>
  <c r="DF443" i="29"/>
  <c r="DD443" i="29"/>
  <c r="DF442" i="29"/>
  <c r="DD442" i="29"/>
  <c r="DF441" i="29"/>
  <c r="DD441" i="29"/>
  <c r="DF440" i="29"/>
  <c r="DD440" i="29"/>
  <c r="DF439" i="29"/>
  <c r="DD439" i="29"/>
  <c r="DF438" i="29"/>
  <c r="DD438" i="29"/>
  <c r="DF437" i="29"/>
  <c r="DD437" i="29"/>
  <c r="DF436" i="29"/>
  <c r="DD436" i="29"/>
  <c r="DF435" i="29"/>
  <c r="DD435" i="29"/>
  <c r="DF434" i="29"/>
  <c r="DD434" i="29"/>
  <c r="ER433" i="29"/>
  <c r="DF433" i="29"/>
  <c r="DD433" i="29"/>
  <c r="ER432" i="29"/>
  <c r="ED432" i="29" s="1"/>
  <c r="DF432" i="29"/>
  <c r="DD432" i="29"/>
  <c r="DF431" i="29"/>
  <c r="DD431" i="29"/>
  <c r="DN430" i="29"/>
  <c r="DN431" i="29" s="1"/>
  <c r="DN432" i="29" s="1"/>
  <c r="DN433" i="29" s="1"/>
  <c r="DN434" i="29" s="1"/>
  <c r="DN435" i="29" s="1"/>
  <c r="DN436" i="29" s="1"/>
  <c r="DN437" i="29" s="1"/>
  <c r="DN438" i="29" s="1"/>
  <c r="DN439" i="29" s="1"/>
  <c r="DN440" i="29" s="1"/>
  <c r="DN441" i="29" s="1"/>
  <c r="DN442" i="29" s="1"/>
  <c r="DN443" i="29" s="1"/>
  <c r="DN444" i="29" s="1"/>
  <c r="DN445" i="29" s="1"/>
  <c r="DN446" i="29" s="1"/>
  <c r="DN447" i="29" s="1"/>
  <c r="DN448" i="29" s="1"/>
  <c r="DN449" i="29" s="1"/>
  <c r="DN450" i="29" s="1"/>
  <c r="DN451" i="29" s="1"/>
  <c r="DN452" i="29" s="1"/>
  <c r="DN453" i="29" s="1"/>
  <c r="DN454" i="29" s="1"/>
  <c r="DN455" i="29" s="1"/>
  <c r="DN456" i="29" s="1"/>
  <c r="DF430" i="29"/>
  <c r="DD430" i="29"/>
  <c r="DO429" i="29"/>
  <c r="DO430" i="29" s="1"/>
  <c r="DO431" i="29" s="1"/>
  <c r="DO432" i="29" s="1"/>
  <c r="DO433" i="29" s="1"/>
  <c r="DO434" i="29" s="1"/>
  <c r="DO435" i="29" s="1"/>
  <c r="DO436" i="29" s="1"/>
  <c r="DO437" i="29" s="1"/>
  <c r="DO438" i="29" s="1"/>
  <c r="DO439" i="29" s="1"/>
  <c r="DO440" i="29" s="1"/>
  <c r="DO441" i="29" s="1"/>
  <c r="DO442" i="29" s="1"/>
  <c r="DO443" i="29" s="1"/>
  <c r="DO444" i="29" s="1"/>
  <c r="DO445" i="29" s="1"/>
  <c r="DO446" i="29" s="1"/>
  <c r="DO447" i="29" s="1"/>
  <c r="DO448" i="29" s="1"/>
  <c r="DO449" i="29" s="1"/>
  <c r="DO450" i="29" s="1"/>
  <c r="DO451" i="29" s="1"/>
  <c r="DO452" i="29" s="1"/>
  <c r="DO453" i="29" s="1"/>
  <c r="DO454" i="29" s="1"/>
  <c r="DO455" i="29" s="1"/>
  <c r="DO456" i="29" s="1"/>
  <c r="DF429" i="29"/>
  <c r="DD429" i="29"/>
  <c r="DF428" i="29"/>
  <c r="DD428" i="29"/>
  <c r="DF427" i="29"/>
  <c r="DD427" i="29"/>
  <c r="DF426" i="29"/>
  <c r="DD426" i="29"/>
  <c r="DF425" i="29"/>
  <c r="DD425" i="29"/>
  <c r="DF424" i="29"/>
  <c r="DD424" i="29"/>
  <c r="EO423" i="29"/>
  <c r="EE340" i="29" s="1"/>
  <c r="ED340" i="29" s="1"/>
  <c r="EI423" i="29"/>
  <c r="DY340" i="29" s="1"/>
  <c r="DF423" i="29"/>
  <c r="DD423" i="29"/>
  <c r="EO422" i="29"/>
  <c r="EE338" i="29" s="1"/>
  <c r="ED338" i="29" s="1"/>
  <c r="EI422" i="29"/>
  <c r="DY338" i="29" s="1"/>
  <c r="DF422" i="29"/>
  <c r="DD422" i="29"/>
  <c r="DF421" i="29"/>
  <c r="DD421" i="29"/>
  <c r="DR420" i="29"/>
  <c r="DF420" i="29"/>
  <c r="DD420" i="29"/>
  <c r="DF419" i="29"/>
  <c r="DD419" i="29"/>
  <c r="DP403" i="29"/>
  <c r="DW385" i="29"/>
  <c r="DD384" i="29"/>
  <c r="AZ384" i="29"/>
  <c r="AZ385" i="29" s="1"/>
  <c r="AU385" i="29" s="1"/>
  <c r="DU346" i="29"/>
  <c r="DU344" i="29"/>
  <c r="DU342" i="29"/>
  <c r="DU340" i="29"/>
  <c r="DU338" i="29"/>
  <c r="DY336" i="29"/>
  <c r="DN344" i="29" s="1"/>
  <c r="DU336" i="29"/>
  <c r="HY327" i="29"/>
  <c r="HS327" i="29"/>
  <c r="HE327" i="29" s="1"/>
  <c r="HY326" i="29"/>
  <c r="HS326" i="29"/>
  <c r="DN317" i="29"/>
  <c r="DE248" i="29"/>
  <c r="DH248" i="29" s="1"/>
  <c r="DE247" i="29"/>
  <c r="DH247" i="29" s="1"/>
  <c r="DE246" i="29"/>
  <c r="DH246" i="29" s="1"/>
  <c r="DE245" i="29"/>
  <c r="DE242" i="29"/>
  <c r="DO319" i="29" s="1"/>
  <c r="BF242" i="29"/>
  <c r="AZ242" i="29"/>
  <c r="DE241" i="29"/>
  <c r="DO318" i="29" s="1"/>
  <c r="BF241" i="29"/>
  <c r="AZ241" i="29"/>
  <c r="DE240" i="29"/>
  <c r="DO317" i="29" s="1"/>
  <c r="DE238" i="29"/>
  <c r="DG238" i="29" s="1"/>
  <c r="DJ238" i="29" s="1"/>
  <c r="DN231" i="29"/>
  <c r="DM230" i="29"/>
  <c r="DN230" i="29" s="1"/>
  <c r="DN229" i="29"/>
  <c r="DM227" i="29"/>
  <c r="DN227" i="29" s="1"/>
  <c r="AH200" i="29"/>
  <c r="Z200" i="29"/>
  <c r="L200" i="29"/>
  <c r="L199" i="29"/>
  <c r="K198" i="29"/>
  <c r="DJ197" i="29"/>
  <c r="DJ200" i="29" s="1"/>
  <c r="DL200" i="29" s="1"/>
  <c r="DJ196" i="29"/>
  <c r="DJ199" i="29" s="1"/>
  <c r="DL199" i="29" s="1"/>
  <c r="AH196" i="29"/>
  <c r="DJ195" i="29"/>
  <c r="DJ198" i="29" s="1"/>
  <c r="DL198" i="29" s="1"/>
  <c r="BB195" i="29"/>
  <c r="CM187" i="29"/>
  <c r="CM186" i="29"/>
  <c r="CM185" i="29"/>
  <c r="AB180" i="29"/>
  <c r="CM176" i="29"/>
  <c r="CM175" i="29"/>
  <c r="DA160" i="29"/>
  <c r="DA159" i="29"/>
  <c r="DB121" i="29"/>
  <c r="DI103" i="29"/>
  <c r="DI102" i="29"/>
  <c r="CT101" i="29"/>
  <c r="DA98" i="29"/>
  <c r="CT96" i="29"/>
  <c r="DE94" i="29"/>
  <c r="BK104" i="29" s="1"/>
  <c r="CQ94" i="29"/>
  <c r="AR95" i="29" s="1"/>
  <c r="DF89" i="29"/>
  <c r="CU86" i="29"/>
  <c r="CU80" i="29"/>
  <c r="CU78" i="29"/>
  <c r="CU77" i="29"/>
  <c r="CV59" i="29" s="1"/>
  <c r="CU76" i="29"/>
  <c r="CU69" i="29"/>
  <c r="CU68" i="29"/>
  <c r="CT67" i="29"/>
  <c r="CT66" i="29"/>
  <c r="FA59" i="29"/>
  <c r="CU59" i="29"/>
  <c r="AZ59" i="29"/>
  <c r="FO58" i="29"/>
  <c r="FG58" i="29"/>
  <c r="CW58" i="29"/>
  <c r="CX58" i="29" s="1"/>
  <c r="CU58" i="29"/>
  <c r="CT58" i="29"/>
  <c r="AZ58" i="29"/>
  <c r="F58" i="29"/>
  <c r="DA57" i="29"/>
  <c r="DA56" i="29" s="1"/>
  <c r="S70" i="29" s="1"/>
  <c r="CU57" i="29"/>
  <c r="AZ57" i="29"/>
  <c r="BK56" i="29" s="1"/>
  <c r="CU56" i="29"/>
  <c r="CW49" i="29"/>
  <c r="CU49" i="29"/>
  <c r="CU48" i="29"/>
  <c r="DA47" i="29"/>
  <c r="DA48" i="29" s="1"/>
  <c r="CY47" i="29"/>
  <c r="CZ48" i="29" s="1"/>
  <c r="M69" i="29" s="1"/>
  <c r="CU47" i="29"/>
  <c r="FL42" i="29"/>
  <c r="CY42" i="29"/>
  <c r="CZ56" i="29" s="1"/>
  <c r="M70" i="29" s="1"/>
  <c r="CW42" i="29"/>
  <c r="CU42" i="29"/>
  <c r="FL41" i="29"/>
  <c r="DH223" i="29" s="1"/>
  <c r="CU41" i="29"/>
  <c r="FL35" i="29"/>
  <c r="DF202" i="29" s="1"/>
  <c r="FI35" i="29"/>
  <c r="DG200" i="29" s="1"/>
  <c r="DN202" i="29" s="1"/>
  <c r="FF35" i="29"/>
  <c r="DF200" i="29" s="1"/>
  <c r="DM202" i="29" s="1"/>
  <c r="CW35" i="29"/>
  <c r="CU35" i="29"/>
  <c r="FL34" i="29"/>
  <c r="DF201" i="29" s="1"/>
  <c r="FI34" i="29"/>
  <c r="DG199" i="29" s="1"/>
  <c r="DN201" i="29" s="1"/>
  <c r="FF34" i="29"/>
  <c r="DF199" i="29" s="1"/>
  <c r="DM201" i="29" s="1"/>
  <c r="CW34" i="29"/>
  <c r="CU34" i="29"/>
  <c r="CU33" i="29"/>
  <c r="CU32" i="29"/>
  <c r="CU31" i="29"/>
  <c r="FL29" i="29"/>
  <c r="CX29" i="29"/>
  <c r="CU29" i="29"/>
  <c r="CW28" i="29"/>
  <c r="CX28" i="29" s="1"/>
  <c r="CU28" i="29"/>
  <c r="CT28" i="29"/>
  <c r="G36" i="29" s="1"/>
  <c r="CU27" i="29"/>
  <c r="CU26" i="29"/>
  <c r="CU25" i="29"/>
  <c r="DA24" i="29"/>
  <c r="CU24" i="29"/>
  <c r="DB22" i="29"/>
  <c r="DA22" i="29"/>
  <c r="CU22" i="29"/>
  <c r="DA21" i="29"/>
  <c r="CU21" i="29"/>
  <c r="CU20" i="29"/>
  <c r="CU19" i="29"/>
  <c r="CU18" i="29"/>
  <c r="FL17" i="29"/>
  <c r="DG384" i="29" s="1"/>
  <c r="CY17" i="29"/>
  <c r="CU17" i="29"/>
  <c r="FL13" i="29"/>
  <c r="CY13" i="29"/>
  <c r="CU13" i="29"/>
  <c r="CX3" i="29"/>
  <c r="DO469" i="29" l="1"/>
  <c r="AR97" i="29"/>
  <c r="CT102" i="29"/>
  <c r="DG246" i="29"/>
  <c r="DO492" i="29"/>
  <c r="DU403" i="29"/>
  <c r="CT68" i="29"/>
  <c r="CT69" i="29" s="1"/>
  <c r="EJ420" i="29"/>
  <c r="DY346" i="29" s="1"/>
  <c r="DG249" i="29"/>
  <c r="AF42" i="29" s="1"/>
  <c r="DA161" i="29"/>
  <c r="DO470" i="29"/>
  <c r="DB48" i="29"/>
  <c r="DC48" i="29" s="1"/>
  <c r="Z69" i="29" s="1"/>
  <c r="Y69" i="29" s="1"/>
  <c r="DO509" i="29"/>
  <c r="DG247" i="29"/>
  <c r="CU30" i="29"/>
  <c r="CU50" i="29"/>
  <c r="CV50" i="29" s="1"/>
  <c r="DO493" i="29"/>
  <c r="CW41" i="29"/>
  <c r="CX41" i="29" s="1"/>
  <c r="CX42" i="29" s="1"/>
  <c r="DO494" i="29"/>
  <c r="CX21" i="29"/>
  <c r="DO482" i="29"/>
  <c r="CY21" i="29"/>
  <c r="CY22" i="29" s="1"/>
  <c r="CV24" i="29"/>
  <c r="CV49" i="29"/>
  <c r="CW59" i="29" s="1"/>
  <c r="CX59" i="29" s="1"/>
  <c r="DS344" i="29"/>
  <c r="CW21" i="29"/>
  <c r="CU60" i="29"/>
  <c r="DB56" i="29"/>
  <c r="DC56" i="29" s="1"/>
  <c r="Z70" i="29" s="1"/>
  <c r="Y70" i="29" s="1"/>
  <c r="S69" i="29"/>
  <c r="CW33" i="29"/>
  <c r="CY33" i="29" s="1"/>
  <c r="DL201" i="29"/>
  <c r="DQ201" i="29" s="1"/>
  <c r="DT201" i="29" s="1"/>
  <c r="CU36" i="29"/>
  <c r="CY29" i="29"/>
  <c r="DC88" i="29" s="1"/>
  <c r="AA200" i="29" s="1"/>
  <c r="G70" i="29"/>
  <c r="P70" i="29"/>
  <c r="DO384" i="29"/>
  <c r="DM384" i="29"/>
  <c r="DK384" i="29"/>
  <c r="DZ208" i="29"/>
  <c r="DZ209" i="29"/>
  <c r="EC210" i="29"/>
  <c r="EC207" i="29"/>
  <c r="EC208" i="29"/>
  <c r="DZ210" i="29"/>
  <c r="DZ207" i="29"/>
  <c r="DO224" i="29"/>
  <c r="DO225" i="29"/>
  <c r="DN223" i="29"/>
  <c r="DN224" i="29" s="1"/>
  <c r="DE229" i="29"/>
  <c r="DE230" i="29"/>
  <c r="DE231" i="29"/>
  <c r="DH224" i="29"/>
  <c r="DK215" i="29"/>
  <c r="CW48" i="29"/>
  <c r="CW56" i="29" s="1"/>
  <c r="CW57" i="29" s="1"/>
  <c r="EC209" i="29"/>
  <c r="DK218" i="29"/>
  <c r="DP427" i="29"/>
  <c r="DP428" i="29" s="1"/>
  <c r="DF382" i="29"/>
  <c r="DF384" i="29" s="1"/>
  <c r="G34" i="29"/>
  <c r="DG385" i="29"/>
  <c r="Y34" i="29"/>
  <c r="AD33" i="29" s="1"/>
  <c r="AG33" i="29" s="1"/>
  <c r="ED433" i="29"/>
  <c r="HT324" i="29"/>
  <c r="AR96" i="29"/>
  <c r="DG240" i="29"/>
  <c r="DJ240" i="29" s="1"/>
  <c r="AU384" i="29"/>
  <c r="DG248" i="29"/>
  <c r="D7" i="28"/>
  <c r="D8" i="28"/>
  <c r="D9" i="28"/>
  <c r="D10" i="28"/>
  <c r="DH240" i="29" l="1"/>
  <c r="DK240" i="29" s="1"/>
  <c r="AF47" i="29" s="1"/>
  <c r="BJ219" i="29" s="1"/>
  <c r="EO424" i="29"/>
  <c r="EE344" i="29" s="1"/>
  <c r="ED344" i="29" s="1"/>
  <c r="EI424" i="29"/>
  <c r="HJ315" i="29" s="1"/>
  <c r="DY342" i="29" s="1"/>
  <c r="N241" i="29" s="1"/>
  <c r="CZ21" i="29"/>
  <c r="FL21" i="29" s="1"/>
  <c r="DK393" i="29" s="1"/>
  <c r="AU78" i="29" s="1"/>
  <c r="DQ376" i="29"/>
  <c r="DD104" i="29" s="1"/>
  <c r="P69" i="29"/>
  <c r="G69" i="29"/>
  <c r="DO201" i="29"/>
  <c r="DL202" i="29"/>
  <c r="DQ202" i="29" s="1"/>
  <c r="DT202" i="29" s="1"/>
  <c r="DP201" i="29"/>
  <c r="DU201" i="29" s="1"/>
  <c r="DR207" i="29" s="1"/>
  <c r="DO385" i="29"/>
  <c r="DM385" i="29"/>
  <c r="DK385" i="29"/>
  <c r="EE209" i="29"/>
  <c r="ED209" i="29"/>
  <c r="DI231" i="29"/>
  <c r="F80" i="29"/>
  <c r="Y80" i="29"/>
  <c r="J80" i="29"/>
  <c r="L80" i="29" s="1"/>
  <c r="EE210" i="29"/>
  <c r="ED210" i="29"/>
  <c r="J79" i="29"/>
  <c r="L79" i="29" s="1"/>
  <c r="F79" i="29"/>
  <c r="Y79" i="29"/>
  <c r="EB209" i="29"/>
  <c r="EA209" i="29"/>
  <c r="HY328" i="29"/>
  <c r="HS328" i="29"/>
  <c r="J78" i="29"/>
  <c r="L78" i="29" s="1"/>
  <c r="Y78" i="29"/>
  <c r="F78" i="29"/>
  <c r="EA208" i="29"/>
  <c r="EB208" i="29" s="1"/>
  <c r="DP391" i="29"/>
  <c r="EC384" i="29"/>
  <c r="BD69" i="29" s="1"/>
  <c r="DF385" i="29"/>
  <c r="DH385" i="29" s="1"/>
  <c r="DH384" i="29"/>
  <c r="DO227" i="29"/>
  <c r="DP211" i="29"/>
  <c r="DL209" i="29"/>
  <c r="DP429" i="29"/>
  <c r="DQ428" i="29"/>
  <c r="DR428" i="29" s="1"/>
  <c r="DM224" i="29"/>
  <c r="DI227" i="29"/>
  <c r="EA207" i="29"/>
  <c r="EB207" i="29" s="1"/>
  <c r="DZ211" i="29"/>
  <c r="EC216" i="29" s="1"/>
  <c r="AC47" i="29"/>
  <c r="EB210" i="29"/>
  <c r="EA210" i="29"/>
  <c r="EE208" i="29"/>
  <c r="ED208" i="29"/>
  <c r="CY24" i="29"/>
  <c r="CZ24" i="29" s="1"/>
  <c r="FL24" i="29" s="1"/>
  <c r="DK395" i="29" s="1"/>
  <c r="CZ22" i="29"/>
  <c r="FL22" i="29" s="1"/>
  <c r="DI224" i="29"/>
  <c r="DG227" i="29"/>
  <c r="ED207" i="29"/>
  <c r="EE207" i="29" s="1"/>
  <c r="EC211" i="29"/>
  <c r="EC217" i="29" s="1"/>
  <c r="DG241" i="29" l="1"/>
  <c r="DJ241" i="29" s="1"/>
  <c r="AC48" i="29" s="1"/>
  <c r="AE47" i="29"/>
  <c r="DY344" i="29"/>
  <c r="DO202" i="29"/>
  <c r="DB104" i="29"/>
  <c r="AW78" i="29"/>
  <c r="BC78" i="29" s="1"/>
  <c r="AR78" i="29" s="1"/>
  <c r="AX78" i="29"/>
  <c r="DM393" i="29"/>
  <c r="BD78" i="29" s="1"/>
  <c r="AF263" i="29" s="1"/>
  <c r="DP202" i="29"/>
  <c r="DR202" i="29" s="1"/>
  <c r="DQ207" i="29" s="1"/>
  <c r="DS201" i="29"/>
  <c r="DK209" i="29" s="1"/>
  <c r="Z72" i="29"/>
  <c r="Z71" i="29" s="1"/>
  <c r="DP208" i="29"/>
  <c r="P94" i="29" s="1"/>
  <c r="DR201" i="29"/>
  <c r="DP207" i="29" s="1"/>
  <c r="P95" i="29" s="1"/>
  <c r="ED211" i="29"/>
  <c r="EB217" i="29" s="1"/>
  <c r="ED217" i="29" s="1"/>
  <c r="BS97" i="29" s="1"/>
  <c r="BS96" i="29" s="1"/>
  <c r="EE211" i="29"/>
  <c r="EA211" i="29"/>
  <c r="EB216" i="29" s="1"/>
  <c r="ED216" i="29" s="1"/>
  <c r="EB211" i="29"/>
  <c r="DQ385" i="29"/>
  <c r="BK70" i="29" s="1"/>
  <c r="DP385" i="29"/>
  <c r="DJ385" i="29"/>
  <c r="AR70" i="29" s="1"/>
  <c r="JG324" i="29"/>
  <c r="HE328" i="29"/>
  <c r="AX80" i="29"/>
  <c r="AW80" i="29"/>
  <c r="BC80" i="29" s="1"/>
  <c r="AR80" i="29" s="1"/>
  <c r="CW24" i="29" s="1"/>
  <c r="DM395" i="29"/>
  <c r="BD80" i="29" s="1"/>
  <c r="AU80" i="29"/>
  <c r="DU209" i="29"/>
  <c r="AF94" i="29"/>
  <c r="DQ429" i="29"/>
  <c r="DR429" i="29" s="1"/>
  <c r="DP430" i="29"/>
  <c r="DL212" i="29"/>
  <c r="DQ211" i="29"/>
  <c r="DK394" i="29"/>
  <c r="DV385" i="29"/>
  <c r="DX385" i="29" s="1"/>
  <c r="DY385" i="29" s="1"/>
  <c r="DJ223" i="29"/>
  <c r="DJ224" i="29"/>
  <c r="DG230" i="29" s="1"/>
  <c r="DJ225" i="29"/>
  <c r="DG231" i="29" s="1"/>
  <c r="EC385" i="29"/>
  <c r="BD70" i="29" s="1"/>
  <c r="Y95" i="29"/>
  <c r="DU208" i="29"/>
  <c r="DV208" i="29" s="1"/>
  <c r="DL224" i="29"/>
  <c r="DI230" i="29" s="1"/>
  <c r="S79" i="29" s="1"/>
  <c r="DL225" i="29"/>
  <c r="DL223" i="29"/>
  <c r="DH387" i="29"/>
  <c r="DP384" i="29"/>
  <c r="DJ384" i="29"/>
  <c r="AR69" i="29" s="1"/>
  <c r="DQ384" i="29"/>
  <c r="DS384" i="29" s="1"/>
  <c r="S80" i="29"/>
  <c r="R80" i="29"/>
  <c r="DH241" i="29" l="1"/>
  <c r="DK241" i="29"/>
  <c r="AF48" i="29" s="1"/>
  <c r="BJ220" i="29" s="1"/>
  <c r="BS95" i="29"/>
  <c r="BS94" i="29" s="1"/>
  <c r="DS400" i="29"/>
  <c r="CU116" i="29" s="1"/>
  <c r="DB137" i="29" s="1"/>
  <c r="BQ199" i="29" s="1"/>
  <c r="DK231" i="29"/>
  <c r="DL231" i="29" s="1"/>
  <c r="AG80" i="29" s="1"/>
  <c r="N80" i="29"/>
  <c r="DG242" i="29"/>
  <c r="DJ242" i="29" s="1"/>
  <c r="DS385" i="29"/>
  <c r="DW394" i="29" s="1"/>
  <c r="DY394" i="29" s="1"/>
  <c r="DS202" i="29"/>
  <c r="Y96" i="29" s="1"/>
  <c r="AU210" i="29" s="1"/>
  <c r="DU202" i="29"/>
  <c r="DS207" i="29" s="1"/>
  <c r="DG102" i="29"/>
  <c r="DR208" i="29"/>
  <c r="DR209" i="29" s="1"/>
  <c r="DQ208" i="29"/>
  <c r="P96" i="29" s="1"/>
  <c r="DI551" i="29"/>
  <c r="DI558" i="29" s="1"/>
  <c r="DP210" i="29"/>
  <c r="Y94" i="29" s="1"/>
  <c r="AU207" i="29" s="1"/>
  <c r="R79" i="29"/>
  <c r="DL226" i="29"/>
  <c r="DG234" i="29" s="1"/>
  <c r="DI229" i="29"/>
  <c r="DS382" i="29"/>
  <c r="DT384" i="29"/>
  <c r="BS69" i="29" s="1"/>
  <c r="DA70" i="29" s="1"/>
  <c r="DR206" i="29"/>
  <c r="DU207" i="29"/>
  <c r="DV207" i="29" s="1"/>
  <c r="DV209" i="29" s="1"/>
  <c r="DP205" i="29"/>
  <c r="DG101" i="29"/>
  <c r="DK230" i="29"/>
  <c r="DL230" i="29" s="1"/>
  <c r="AG79" i="29" s="1"/>
  <c r="N79" i="29"/>
  <c r="DS206" i="29"/>
  <c r="BJ69" i="29"/>
  <c r="BC69" i="29"/>
  <c r="AW69" i="29"/>
  <c r="DG229" i="29"/>
  <c r="DJ226" i="29"/>
  <c r="BI208" i="29"/>
  <c r="BE239" i="29"/>
  <c r="DG103" i="29"/>
  <c r="DH551" i="29"/>
  <c r="DI559" i="29" s="1"/>
  <c r="P97" i="29"/>
  <c r="DW208" i="29"/>
  <c r="DX208" i="29" s="1"/>
  <c r="Y97" i="29"/>
  <c r="DQ430" i="29"/>
  <c r="DR430" i="29" s="1"/>
  <c r="DP431" i="29"/>
  <c r="AU69" i="29"/>
  <c r="AX69" i="29"/>
  <c r="AU70" i="29"/>
  <c r="AX70" i="29"/>
  <c r="DD101" i="29"/>
  <c r="DR382" i="29"/>
  <c r="BV280" i="29" s="1"/>
  <c r="BK69" i="29"/>
  <c r="DQ387" i="29"/>
  <c r="AZ239" i="29"/>
  <c r="BI207" i="29"/>
  <c r="P58" i="29"/>
  <c r="BC70" i="29"/>
  <c r="AW70" i="29"/>
  <c r="AR373" i="29"/>
  <c r="CF271" i="29"/>
  <c r="BJ70" i="29"/>
  <c r="DE101" i="29"/>
  <c r="AU208" i="29"/>
  <c r="BE238" i="29"/>
  <c r="DE105" i="29"/>
  <c r="Z80" i="29"/>
  <c r="AU79" i="29"/>
  <c r="DM394" i="29"/>
  <c r="BD79" i="29" s="1"/>
  <c r="AX79" i="29"/>
  <c r="AW79" i="29"/>
  <c r="BC79" i="29" s="1"/>
  <c r="AR79" i="29" s="1"/>
  <c r="CW22" i="29" s="1"/>
  <c r="CX22" i="29" s="1"/>
  <c r="CX24" i="29" s="1"/>
  <c r="DK397" i="29"/>
  <c r="K26" i="8"/>
  <c r="K25" i="8"/>
  <c r="Y14" i="8"/>
  <c r="AV37" i="8"/>
  <c r="AU27" i="8" s="1"/>
  <c r="DT385" i="29" l="1"/>
  <c r="DC70" i="29" s="1"/>
  <c r="AE48" i="29"/>
  <c r="DH242" i="29"/>
  <c r="DK242" i="29" s="1"/>
  <c r="AF49" i="29" s="1"/>
  <c r="AC49" i="29"/>
  <c r="AF41" i="29" s="1"/>
  <c r="AZ236" i="29"/>
  <c r="DK212" i="29"/>
  <c r="DQ210" i="29"/>
  <c r="DQ212" i="29" s="1"/>
  <c r="DS208" i="29"/>
  <c r="DS209" i="29" s="1"/>
  <c r="DH102" i="29"/>
  <c r="DJ102" i="29" s="1"/>
  <c r="AF95" i="29"/>
  <c r="AR374" i="29" s="1"/>
  <c r="DQ205" i="29"/>
  <c r="DU210" i="29"/>
  <c r="DV210" i="29" s="1"/>
  <c r="AZ238" i="29"/>
  <c r="DG104" i="29"/>
  <c r="DH103" i="29" s="1"/>
  <c r="DJ103" i="29" s="1"/>
  <c r="DW207" i="29"/>
  <c r="DX207" i="29" s="1"/>
  <c r="DE104" i="29"/>
  <c r="DP212" i="29"/>
  <c r="S78" i="29"/>
  <c r="S77" i="29" s="1"/>
  <c r="R78" i="29"/>
  <c r="Z79" i="29"/>
  <c r="DK229" i="29"/>
  <c r="DL229" i="29" s="1"/>
  <c r="AG78" i="29" s="1"/>
  <c r="N78" i="29"/>
  <c r="DB101" i="29"/>
  <c r="DS387" i="29"/>
  <c r="BK72" i="29"/>
  <c r="CW72" i="29"/>
  <c r="DQ431" i="29"/>
  <c r="DR431" i="29" s="1"/>
  <c r="DP432" i="29"/>
  <c r="DM226" i="29"/>
  <c r="DG233" i="29"/>
  <c r="BI210" i="29"/>
  <c r="P59" i="29"/>
  <c r="AZ237" i="29"/>
  <c r="BE236" i="29"/>
  <c r="AU211" i="29"/>
  <c r="BI211" i="29"/>
  <c r="BE237" i="29"/>
  <c r="AF96" i="29"/>
  <c r="DW209" i="29"/>
  <c r="AR37" i="8"/>
  <c r="AU29" i="8"/>
  <c r="BS70" i="29" l="1"/>
  <c r="DB72" i="29" s="1"/>
  <c r="DT387" i="29"/>
  <c r="BS72" i="29" s="1"/>
  <c r="BS71" i="29" s="1"/>
  <c r="BJ221" i="29"/>
  <c r="Y36" i="29"/>
  <c r="AE49" i="29"/>
  <c r="DX209" i="29"/>
  <c r="DW210" i="29"/>
  <c r="DX210" i="29" s="1"/>
  <c r="DG106" i="29"/>
  <c r="Z78" i="29"/>
  <c r="CY72" i="29"/>
  <c r="CZ72" i="29" s="1"/>
  <c r="DD105" i="29"/>
  <c r="DQ378" i="29"/>
  <c r="DB105" i="29" s="1"/>
  <c r="DR378" i="29"/>
  <c r="AF82" i="29" s="1"/>
  <c r="AF81" i="29" s="1"/>
  <c r="DH234" i="29"/>
  <c r="AR378" i="29"/>
  <c r="AF97" i="29"/>
  <c r="AR379" i="29" s="1"/>
  <c r="DP433" i="29"/>
  <c r="DQ432" i="29"/>
  <c r="DR432" i="29" s="1"/>
  <c r="CX72" i="29"/>
  <c r="BK71" i="29"/>
  <c r="AU33" i="8"/>
  <c r="I26" i="8"/>
  <c r="I25" i="8"/>
  <c r="AD35" i="29" l="1"/>
  <c r="AG35" i="29"/>
  <c r="H245" i="29"/>
  <c r="Z82" i="29"/>
  <c r="AR195" i="29" s="1"/>
  <c r="J56" i="29"/>
  <c r="DN226" i="29"/>
  <c r="DK226" i="29" s="1"/>
  <c r="DP434" i="29"/>
  <c r="DQ433" i="29"/>
  <c r="DR433" i="29" s="1"/>
  <c r="G26" i="8"/>
  <c r="G25" i="8"/>
  <c r="G24" i="8" s="1"/>
  <c r="AR197" i="29" l="1"/>
  <c r="BB197" i="29" s="1"/>
  <c r="Z81" i="29"/>
  <c r="DQ434" i="29"/>
  <c r="DR434" i="29" s="1"/>
  <c r="DP435" i="29"/>
  <c r="H27" i="8"/>
  <c r="G27" i="8"/>
  <c r="H26" i="8"/>
  <c r="H25" i="8"/>
  <c r="DQ435" i="29" l="1"/>
  <c r="DR435" i="29" s="1"/>
  <c r="DP436" i="29"/>
  <c r="DQ436" i="29" l="1"/>
  <c r="DR436" i="29" s="1"/>
  <c r="DP437" i="29"/>
  <c r="DQ437" i="29" l="1"/>
  <c r="DR437" i="29" s="1"/>
  <c r="DP438" i="29"/>
  <c r="DQ438" i="29" l="1"/>
  <c r="DR438" i="29" s="1"/>
  <c r="DP439" i="29"/>
  <c r="DP440" i="29" l="1"/>
  <c r="DQ439" i="29"/>
  <c r="DR439" i="29" s="1"/>
  <c r="Y21" i="8"/>
  <c r="W21" i="8"/>
  <c r="W20" i="8"/>
  <c r="DP441" i="29" l="1"/>
  <c r="DQ440" i="29"/>
  <c r="DR440" i="29" s="1"/>
  <c r="D92" i="22"/>
  <c r="L3" i="22" s="1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DQ441" i="29" l="1"/>
  <c r="DR441" i="29" s="1"/>
  <c r="DP442" i="29"/>
  <c r="L89" i="22"/>
  <c r="O89" i="22" s="1"/>
  <c r="L61" i="22"/>
  <c r="M61" i="22" s="1"/>
  <c r="L29" i="22"/>
  <c r="L87" i="22"/>
  <c r="M87" i="22" s="1"/>
  <c r="L60" i="22"/>
  <c r="O60" i="22" s="1"/>
  <c r="L28" i="22"/>
  <c r="O28" i="22" s="1"/>
  <c r="L59" i="22"/>
  <c r="O59" i="22" s="1"/>
  <c r="L27" i="22"/>
  <c r="M27" i="22" s="1"/>
  <c r="L84" i="22"/>
  <c r="M84" i="22" s="1"/>
  <c r="L58" i="22"/>
  <c r="O58" i="22" s="1"/>
  <c r="L26" i="22"/>
  <c r="L93" i="22"/>
  <c r="M93" i="22" s="1"/>
  <c r="L83" i="22"/>
  <c r="M83" i="22" s="1"/>
  <c r="L57" i="22"/>
  <c r="O57" i="22" s="1"/>
  <c r="L25" i="22"/>
  <c r="O25" i="22" s="1"/>
  <c r="L80" i="22"/>
  <c r="M80" i="22" s="1"/>
  <c r="L56" i="22"/>
  <c r="M56" i="22" s="1"/>
  <c r="L24" i="22"/>
  <c r="M24" i="22" s="1"/>
  <c r="L63" i="22"/>
  <c r="M63" i="22" s="1"/>
  <c r="L55" i="22"/>
  <c r="M55" i="22" s="1"/>
  <c r="V44" i="22"/>
  <c r="V14" i="22"/>
  <c r="V15" i="22" s="1"/>
  <c r="V19" i="22" s="1"/>
  <c r="V20" i="22" s="1"/>
  <c r="V21" i="22" s="1"/>
  <c r="V22" i="22" s="1"/>
  <c r="L94" i="22"/>
  <c r="M94" i="22" s="1"/>
  <c r="L90" i="22"/>
  <c r="M90" i="22" s="1"/>
  <c r="L62" i="22"/>
  <c r="O62" i="22" s="1"/>
  <c r="L54" i="22"/>
  <c r="M54" i="22" s="1"/>
  <c r="L30" i="22"/>
  <c r="M30" i="22" s="1"/>
  <c r="V4" i="22"/>
  <c r="V5" i="22" s="1"/>
  <c r="O86" i="22"/>
  <c r="M59" i="22"/>
  <c r="M89" i="22"/>
  <c r="M25" i="22"/>
  <c r="M3" i="22"/>
  <c r="O3" i="22"/>
  <c r="O84" i="22"/>
  <c r="L92" i="22"/>
  <c r="L91" i="22"/>
  <c r="M91" i="22" s="1"/>
  <c r="L88" i="22"/>
  <c r="M88" i="22" s="1"/>
  <c r="L85" i="22"/>
  <c r="L81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V54" i="22"/>
  <c r="L33" i="22"/>
  <c r="L32" i="22"/>
  <c r="L31" i="22"/>
  <c r="V24" i="22"/>
  <c r="L86" i="22"/>
  <c r="L82" i="22"/>
  <c r="L78" i="22"/>
  <c r="V64" i="22"/>
  <c r="L43" i="22"/>
  <c r="L42" i="22"/>
  <c r="L41" i="22"/>
  <c r="L40" i="22"/>
  <c r="L39" i="22"/>
  <c r="L38" i="22"/>
  <c r="L37" i="22"/>
  <c r="L36" i="22"/>
  <c r="L35" i="22"/>
  <c r="L34" i="22"/>
  <c r="L13" i="22"/>
  <c r="L12" i="22"/>
  <c r="L11" i="22"/>
  <c r="L10" i="22"/>
  <c r="L9" i="22"/>
  <c r="L8" i="22"/>
  <c r="L7" i="22"/>
  <c r="L6" i="22"/>
  <c r="L5" i="22"/>
  <c r="L79" i="22"/>
  <c r="L53" i="22"/>
  <c r="L52" i="22"/>
  <c r="L51" i="22"/>
  <c r="L50" i="22"/>
  <c r="L49" i="22"/>
  <c r="L48" i="22"/>
  <c r="L47" i="22"/>
  <c r="L46" i="22"/>
  <c r="L45" i="22"/>
  <c r="L44" i="22"/>
  <c r="V34" i="22"/>
  <c r="L23" i="22"/>
  <c r="L22" i="22"/>
  <c r="L21" i="22"/>
  <c r="L20" i="22"/>
  <c r="L19" i="22"/>
  <c r="L18" i="22"/>
  <c r="L17" i="22"/>
  <c r="L16" i="22"/>
  <c r="L15" i="22"/>
  <c r="L14" i="22"/>
  <c r="L4" i="22"/>
  <c r="DQ442" i="29" l="1"/>
  <c r="DR442" i="29" s="1"/>
  <c r="DP443" i="29"/>
  <c r="O56" i="22"/>
  <c r="M62" i="22"/>
  <c r="O29" i="22"/>
  <c r="M29" i="22" s="1"/>
  <c r="O63" i="22"/>
  <c r="V16" i="22"/>
  <c r="M57" i="22"/>
  <c r="V7" i="22"/>
  <c r="V8" i="22" s="1"/>
  <c r="O26" i="22"/>
  <c r="M26" i="22" s="1"/>
  <c r="O61" i="22"/>
  <c r="O55" i="22"/>
  <c r="M85" i="22"/>
  <c r="R73" i="22" s="1"/>
  <c r="R75" i="22" s="1"/>
  <c r="R76" i="22" s="1"/>
  <c r="R74" i="22"/>
  <c r="O24" i="22"/>
  <c r="M28" i="22"/>
  <c r="O54" i="22"/>
  <c r="M58" i="22"/>
  <c r="M60" i="22"/>
  <c r="O80" i="22"/>
  <c r="O90" i="22"/>
  <c r="O91" i="22" s="1"/>
  <c r="V45" i="22"/>
  <c r="V47" i="22"/>
  <c r="V48" i="22" s="1"/>
  <c r="V17" i="22"/>
  <c r="V18" i="22" s="1"/>
  <c r="O98" i="22"/>
  <c r="O99" i="22" s="1"/>
  <c r="O27" i="22"/>
  <c r="O83" i="22"/>
  <c r="M4" i="22"/>
  <c r="O4" i="22"/>
  <c r="O92" i="22"/>
  <c r="O93" i="22" s="1"/>
  <c r="M17" i="22"/>
  <c r="O17" i="22"/>
  <c r="M44" i="22"/>
  <c r="O44" i="22"/>
  <c r="M52" i="22"/>
  <c r="O52" i="22"/>
  <c r="M10" i="22"/>
  <c r="O10" i="22"/>
  <c r="O38" i="22"/>
  <c r="M38" i="22" s="1"/>
  <c r="O32" i="22"/>
  <c r="M32" i="22"/>
  <c r="O65" i="22"/>
  <c r="M65" i="22"/>
  <c r="O73" i="22"/>
  <c r="M73" i="22"/>
  <c r="O77" i="22"/>
  <c r="M77" i="22"/>
  <c r="M14" i="22"/>
  <c r="O14" i="22"/>
  <c r="M18" i="22"/>
  <c r="O18" i="22"/>
  <c r="M22" i="22"/>
  <c r="O22" i="22"/>
  <c r="M45" i="22"/>
  <c r="O45" i="22"/>
  <c r="M49" i="22"/>
  <c r="O49" i="22"/>
  <c r="M53" i="22"/>
  <c r="O53" i="22"/>
  <c r="M7" i="22"/>
  <c r="O7" i="22"/>
  <c r="M11" i="22"/>
  <c r="O11" i="22"/>
  <c r="M35" i="22"/>
  <c r="O35" i="22"/>
  <c r="M39" i="22"/>
  <c r="O39" i="22"/>
  <c r="O43" i="22"/>
  <c r="M43" i="22" s="1"/>
  <c r="M86" i="22"/>
  <c r="O85" i="22"/>
  <c r="O33" i="22"/>
  <c r="M33" i="22"/>
  <c r="O66" i="22"/>
  <c r="M66" i="22"/>
  <c r="O70" i="22"/>
  <c r="M70" i="22"/>
  <c r="O74" i="22"/>
  <c r="M74" i="22"/>
  <c r="O81" i="22"/>
  <c r="M81" i="22"/>
  <c r="L95" i="22"/>
  <c r="G4" i="22" s="1"/>
  <c r="M21" i="22"/>
  <c r="O21" i="22"/>
  <c r="M48" i="22"/>
  <c r="O48" i="22"/>
  <c r="M6" i="22"/>
  <c r="O6" i="22"/>
  <c r="M34" i="22"/>
  <c r="O34" i="22"/>
  <c r="M42" i="22"/>
  <c r="O42" i="22"/>
  <c r="M82" i="22"/>
  <c r="O82" i="22"/>
  <c r="O69" i="22"/>
  <c r="M69" i="22"/>
  <c r="M15" i="22"/>
  <c r="O15" i="22"/>
  <c r="M23" i="22"/>
  <c r="O23" i="22"/>
  <c r="M46" i="22"/>
  <c r="O46" i="22"/>
  <c r="M50" i="22"/>
  <c r="O50" i="22"/>
  <c r="M79" i="22"/>
  <c r="O79" i="22"/>
  <c r="M8" i="22"/>
  <c r="O8" i="22"/>
  <c r="M12" i="22"/>
  <c r="O12" i="22"/>
  <c r="M36" i="22"/>
  <c r="O36" i="22"/>
  <c r="M40" i="22"/>
  <c r="O40" i="22"/>
  <c r="V65" i="22"/>
  <c r="V67" i="22"/>
  <c r="V68" i="22" s="1"/>
  <c r="V25" i="22"/>
  <c r="V27" i="22"/>
  <c r="V28" i="22" s="1"/>
  <c r="V55" i="22"/>
  <c r="V57" i="22"/>
  <c r="V58" i="22" s="1"/>
  <c r="O67" i="22"/>
  <c r="M67" i="22"/>
  <c r="O71" i="22"/>
  <c r="M71" i="22"/>
  <c r="O75" i="22"/>
  <c r="M75" i="22"/>
  <c r="O96" i="22"/>
  <c r="O97" i="22" s="1"/>
  <c r="O95" i="22"/>
  <c r="M92" i="22"/>
  <c r="M19" i="22"/>
  <c r="O19" i="22"/>
  <c r="M16" i="22"/>
  <c r="O16" i="22"/>
  <c r="M20" i="22"/>
  <c r="O20" i="22"/>
  <c r="V35" i="22"/>
  <c r="V37" i="22"/>
  <c r="V38" i="22" s="1"/>
  <c r="M47" i="22"/>
  <c r="O47" i="22"/>
  <c r="M51" i="22"/>
  <c r="O51" i="22"/>
  <c r="M5" i="22"/>
  <c r="O5" i="22"/>
  <c r="M9" i="22"/>
  <c r="O9" i="22"/>
  <c r="M13" i="22"/>
  <c r="O13" i="22"/>
  <c r="M37" i="22"/>
  <c r="O37" i="22"/>
  <c r="M41" i="22"/>
  <c r="O41" i="22"/>
  <c r="M78" i="22"/>
  <c r="O78" i="22"/>
  <c r="O31" i="22"/>
  <c r="M31" i="22"/>
  <c r="O64" i="22"/>
  <c r="M64" i="22"/>
  <c r="O68" i="22"/>
  <c r="M68" i="22"/>
  <c r="O72" i="22"/>
  <c r="M72" i="22"/>
  <c r="O76" i="22"/>
  <c r="M76" i="22"/>
  <c r="V6" i="22"/>
  <c r="V9" i="22"/>
  <c r="V10" i="22" s="1"/>
  <c r="V11" i="22" s="1"/>
  <c r="V12" i="22" s="1"/>
  <c r="DQ443" i="29" l="1"/>
  <c r="DR443" i="29" s="1"/>
  <c r="DP444" i="29"/>
  <c r="M95" i="22"/>
  <c r="V46" i="22"/>
  <c r="V49" i="22"/>
  <c r="V50" i="22" s="1"/>
  <c r="V51" i="22" s="1"/>
  <c r="V52" i="22" s="1"/>
  <c r="G5" i="22"/>
  <c r="V56" i="22"/>
  <c r="V59" i="22"/>
  <c r="V60" i="22" s="1"/>
  <c r="V61" i="22" s="1"/>
  <c r="V62" i="22" s="1"/>
  <c r="V66" i="22"/>
  <c r="V69" i="22"/>
  <c r="V70" i="22" s="1"/>
  <c r="V71" i="22" s="1"/>
  <c r="V72" i="22" s="1"/>
  <c r="V26" i="22"/>
  <c r="V29" i="22"/>
  <c r="V30" i="22" s="1"/>
  <c r="V31" i="22" s="1"/>
  <c r="V32" i="22" s="1"/>
  <c r="V36" i="22"/>
  <c r="V39" i="22"/>
  <c r="V40" i="22" s="1"/>
  <c r="V41" i="22" s="1"/>
  <c r="V42" i="22" s="1"/>
  <c r="DQ444" i="29" l="1"/>
  <c r="DR444" i="29" s="1"/>
  <c r="DP445" i="29"/>
  <c r="DQ445" i="29" l="1"/>
  <c r="DR445" i="29" s="1"/>
  <c r="DP446" i="29"/>
  <c r="DQ446" i="29" l="1"/>
  <c r="DR446" i="29" s="1"/>
  <c r="DP447" i="29"/>
  <c r="DP448" i="29" l="1"/>
  <c r="DQ447" i="29"/>
  <c r="DR447" i="29" s="1"/>
  <c r="DP449" i="29" l="1"/>
  <c r="DQ448" i="29"/>
  <c r="DR448" i="29" s="1"/>
  <c r="DQ449" i="29" l="1"/>
  <c r="DR449" i="29" s="1"/>
  <c r="DP450" i="29"/>
  <c r="DQ450" i="29" l="1"/>
  <c r="DR450" i="29" s="1"/>
  <c r="DP451" i="29"/>
  <c r="BO12" i="8"/>
  <c r="Y22" i="8"/>
  <c r="Z22" i="8" s="1"/>
  <c r="AD22" i="8"/>
  <c r="AF22" i="8"/>
  <c r="BN22" i="8"/>
  <c r="BN23" i="8" s="1"/>
  <c r="BN24" i="8" s="1"/>
  <c r="BN25" i="8" s="1"/>
  <c r="BN26" i="8" s="1"/>
  <c r="BN27" i="8" s="1"/>
  <c r="BN28" i="8" s="1"/>
  <c r="BN29" i="8" s="1"/>
  <c r="BN30" i="8" s="1"/>
  <c r="BN31" i="8" s="1"/>
  <c r="BN32" i="8" s="1"/>
  <c r="BN33" i="8" s="1"/>
  <c r="BN34" i="8" s="1"/>
  <c r="BN35" i="8" s="1"/>
  <c r="BN36" i="8" s="1"/>
  <c r="BN37" i="8" s="1"/>
  <c r="BN38" i="8" s="1"/>
  <c r="BN39" i="8" s="1"/>
  <c r="BN40" i="8" s="1"/>
  <c r="BN41" i="8" s="1"/>
  <c r="BP22" i="8" s="1"/>
  <c r="BP23" i="8" s="1"/>
  <c r="BP24" i="8" s="1"/>
  <c r="BP25" i="8" s="1"/>
  <c r="BP26" i="8" s="1"/>
  <c r="BP27" i="8" s="1"/>
  <c r="BP28" i="8" s="1"/>
  <c r="BP29" i="8" s="1"/>
  <c r="BP30" i="8" s="1"/>
  <c r="BP31" i="8" s="1"/>
  <c r="BP32" i="8" s="1"/>
  <c r="BP33" i="8" s="1"/>
  <c r="BP34" i="8" s="1"/>
  <c r="BP35" i="8" s="1"/>
  <c r="BP36" i="8" s="1"/>
  <c r="BP37" i="8" s="1"/>
  <c r="BP38" i="8" s="1"/>
  <c r="BP39" i="8" s="1"/>
  <c r="BP40" i="8" s="1"/>
  <c r="BP41" i="8" s="1"/>
  <c r="BP42" i="8" s="1"/>
  <c r="BS22" i="8" s="1"/>
  <c r="BR22" i="8"/>
  <c r="BR23" i="8" s="1"/>
  <c r="CA22" i="8"/>
  <c r="AC23" i="8"/>
  <c r="AD23" i="8"/>
  <c r="AF23" i="8"/>
  <c r="AG23" i="8"/>
  <c r="BV23" i="8"/>
  <c r="BV24" i="8" s="1"/>
  <c r="BV25" i="8" s="1"/>
  <c r="BV26" i="8" s="1"/>
  <c r="BV27" i="8" s="1"/>
  <c r="BV28" i="8" s="1"/>
  <c r="BV29" i="8" s="1"/>
  <c r="BV30" i="8" s="1"/>
  <c r="BV31" i="8" s="1"/>
  <c r="BV32" i="8" s="1"/>
  <c r="BV33" i="8" s="1"/>
  <c r="BV34" i="8" s="1"/>
  <c r="BV35" i="8" s="1"/>
  <c r="BV36" i="8" s="1"/>
  <c r="BV37" i="8" s="1"/>
  <c r="BV38" i="8" s="1"/>
  <c r="BV39" i="8" s="1"/>
  <c r="BV40" i="8" s="1"/>
  <c r="BV41" i="8" s="1"/>
  <c r="BV42" i="8" s="1"/>
  <c r="BV43" i="8" s="1"/>
  <c r="BV44" i="8" s="1"/>
  <c r="BV45" i="8" s="1"/>
  <c r="BV46" i="8" s="1"/>
  <c r="BV47" i="8" s="1"/>
  <c r="BV48" i="8" s="1"/>
  <c r="BV49" i="8" s="1"/>
  <c r="BV50" i="8" s="1"/>
  <c r="BV51" i="8" s="1"/>
  <c r="BV52" i="8" s="1"/>
  <c r="BV53" i="8" s="1"/>
  <c r="BV54" i="8" s="1"/>
  <c r="BV55" i="8" s="1"/>
  <c r="BV56" i="8" s="1"/>
  <c r="BV57" i="8" s="1"/>
  <c r="BV58" i="8" s="1"/>
  <c r="BV59" i="8" s="1"/>
  <c r="BV60" i="8" s="1"/>
  <c r="BV61" i="8" s="1"/>
  <c r="BV62" i="8" s="1"/>
  <c r="BV63" i="8" s="1"/>
  <c r="BV64" i="8" s="1"/>
  <c r="BV65" i="8" s="1"/>
  <c r="BV66" i="8" s="1"/>
  <c r="BV67" i="8" s="1"/>
  <c r="BV68" i="8" s="1"/>
  <c r="BV69" i="8" s="1"/>
  <c r="BV70" i="8" s="1"/>
  <c r="BV71" i="8" s="1"/>
  <c r="BV72" i="8" s="1"/>
  <c r="BV73" i="8" s="1"/>
  <c r="BV74" i="8" s="1"/>
  <c r="BV75" i="8" s="1"/>
  <c r="BV76" i="8" s="1"/>
  <c r="BV77" i="8" s="1"/>
  <c r="BV78" i="8" s="1"/>
  <c r="BV79" i="8" s="1"/>
  <c r="BV80" i="8" s="1"/>
  <c r="BV81" i="8" s="1"/>
  <c r="BV82" i="8" s="1"/>
  <c r="BV83" i="8" s="1"/>
  <c r="BV84" i="8" s="1"/>
  <c r="BV85" i="8" s="1"/>
  <c r="BV86" i="8" s="1"/>
  <c r="BV87" i="8" s="1"/>
  <c r="BV88" i="8" s="1"/>
  <c r="BV89" i="8" s="1"/>
  <c r="BV90" i="8" s="1"/>
  <c r="BV91" i="8" s="1"/>
  <c r="BV92" i="8" s="1"/>
  <c r="BV93" i="8" s="1"/>
  <c r="BV94" i="8" s="1"/>
  <c r="BV95" i="8" s="1"/>
  <c r="BV96" i="8" s="1"/>
  <c r="BV97" i="8" s="1"/>
  <c r="BV98" i="8" s="1"/>
  <c r="BV99" i="8" s="1"/>
  <c r="BV100" i="8" s="1"/>
  <c r="BV101" i="8" s="1"/>
  <c r="BV102" i="8" s="1"/>
  <c r="BV103" i="8" s="1"/>
  <c r="BV104" i="8" s="1"/>
  <c r="BV105" i="8" s="1"/>
  <c r="BV106" i="8" s="1"/>
  <c r="BV107" i="8" s="1"/>
  <c r="BV108" i="8" s="1"/>
  <c r="BV109" i="8" s="1"/>
  <c r="BV110" i="8" s="1"/>
  <c r="BV111" i="8" s="1"/>
  <c r="BV112" i="8" s="1"/>
  <c r="BV113" i="8" s="1"/>
  <c r="BV114" i="8" s="1"/>
  <c r="BV115" i="8" s="1"/>
  <c r="BV116" i="8" s="1"/>
  <c r="BV117" i="8" s="1"/>
  <c r="BV118" i="8" s="1"/>
  <c r="BV119" i="8" s="1"/>
  <c r="BV120" i="8" s="1"/>
  <c r="BV121" i="8" s="1"/>
  <c r="BV122" i="8" s="1"/>
  <c r="BV123" i="8" s="1"/>
  <c r="BV124" i="8" s="1"/>
  <c r="BV125" i="8" s="1"/>
  <c r="BV126" i="8" s="1"/>
  <c r="BV127" i="8" s="1"/>
  <c r="BV128" i="8" s="1"/>
  <c r="BV129" i="8" s="1"/>
  <c r="BV130" i="8" s="1"/>
  <c r="BV131" i="8" s="1"/>
  <c r="BV132" i="8" s="1"/>
  <c r="BV133" i="8" s="1"/>
  <c r="BV134" i="8" s="1"/>
  <c r="BV135" i="8" s="1"/>
  <c r="BV136" i="8" s="1"/>
  <c r="BV137" i="8" s="1"/>
  <c r="BV138" i="8" s="1"/>
  <c r="BV139" i="8" s="1"/>
  <c r="BV140" i="8" s="1"/>
  <c r="BV141" i="8" s="1"/>
  <c r="BV142" i="8" s="1"/>
  <c r="BV143" i="8" s="1"/>
  <c r="BV144" i="8" s="1"/>
  <c r="BV145" i="8" s="1"/>
  <c r="BV146" i="8" s="1"/>
  <c r="BV147" i="8" s="1"/>
  <c r="BV148" i="8" s="1"/>
  <c r="BV149" i="8" s="1"/>
  <c r="BV150" i="8" s="1"/>
  <c r="BV151" i="8" s="1"/>
  <c r="BV152" i="8" s="1"/>
  <c r="BV153" i="8" s="1"/>
  <c r="BV154" i="8" s="1"/>
  <c r="BV155" i="8" s="1"/>
  <c r="DB23" i="8"/>
  <c r="AD24" i="8"/>
  <c r="AF24" i="8"/>
  <c r="CX26" i="8"/>
  <c r="CX27" i="8"/>
  <c r="BX44" i="8"/>
  <c r="BW45" i="8"/>
  <c r="CR22" i="8" s="1"/>
  <c r="BX45" i="8"/>
  <c r="CK22" i="8" s="1"/>
  <c r="CK23" i="8" s="1"/>
  <c r="CK24" i="8" s="1"/>
  <c r="CK25" i="8" s="1"/>
  <c r="CK26" i="8" s="1"/>
  <c r="CK27" i="8" s="1"/>
  <c r="CK28" i="8" s="1"/>
  <c r="CK29" i="8" s="1"/>
  <c r="CK30" i="8" s="1"/>
  <c r="CK31" i="8" s="1"/>
  <c r="CK32" i="8" s="1"/>
  <c r="CK33" i="8" s="1"/>
  <c r="CK34" i="8" s="1"/>
  <c r="CK35" i="8" s="1"/>
  <c r="CK36" i="8" s="1"/>
  <c r="CK37" i="8" s="1"/>
  <c r="CK38" i="8" s="1"/>
  <c r="CK39" i="8" s="1"/>
  <c r="CK40" i="8" s="1"/>
  <c r="CK41" i="8" s="1"/>
  <c r="CK42" i="8" s="1"/>
  <c r="CK43" i="8" s="1"/>
  <c r="CK44" i="8" s="1"/>
  <c r="CK45" i="8" s="1"/>
  <c r="CK46" i="8" s="1"/>
  <c r="CK47" i="8" s="1"/>
  <c r="CK48" i="8" s="1"/>
  <c r="CK49" i="8" s="1"/>
  <c r="CK50" i="8" s="1"/>
  <c r="CK51" i="8" s="1"/>
  <c r="CK52" i="8" s="1"/>
  <c r="CK53" i="8" s="1"/>
  <c r="CK54" i="8" s="1"/>
  <c r="CK55" i="8" s="1"/>
  <c r="CK56" i="8" s="1"/>
  <c r="CK57" i="8" s="1"/>
  <c r="CK58" i="8" s="1"/>
  <c r="CK59" i="8" s="1"/>
  <c r="CK60" i="8" s="1"/>
  <c r="CK61" i="8" s="1"/>
  <c r="CK62" i="8" s="1"/>
  <c r="CK63" i="8" s="1"/>
  <c r="CK64" i="8" s="1"/>
  <c r="CK65" i="8" s="1"/>
  <c r="CK66" i="8" s="1"/>
  <c r="CK67" i="8" s="1"/>
  <c r="CK68" i="8" s="1"/>
  <c r="CK69" i="8" s="1"/>
  <c r="CK70" i="8" s="1"/>
  <c r="J78" i="8"/>
  <c r="T79" i="8" s="1"/>
  <c r="BL84" i="8"/>
  <c r="BM84" i="8"/>
  <c r="DQ451" i="29" l="1"/>
  <c r="DR451" i="29" s="1"/>
  <c r="DP452" i="29"/>
  <c r="T78" i="8"/>
  <c r="W78" i="8" s="1"/>
  <c r="CN22" i="8"/>
  <c r="CN23" i="8" s="1"/>
  <c r="CN24" i="8" s="1"/>
  <c r="CN25" i="8" s="1"/>
  <c r="CN26" i="8" s="1"/>
  <c r="CN27" i="8" s="1"/>
  <c r="CN28" i="8" s="1"/>
  <c r="CN29" i="8" s="1"/>
  <c r="CN30" i="8" s="1"/>
  <c r="CN31" i="8" s="1"/>
  <c r="CN32" i="8" s="1"/>
  <c r="CN33" i="8" s="1"/>
  <c r="CN34" i="8" s="1"/>
  <c r="CN35" i="8" s="1"/>
  <c r="CN36" i="8" s="1"/>
  <c r="CN37" i="8" s="1"/>
  <c r="CN38" i="8" s="1"/>
  <c r="CN39" i="8" s="1"/>
  <c r="CN40" i="8" s="1"/>
  <c r="CN41" i="8" s="1"/>
  <c r="CN42" i="8" s="1"/>
  <c r="CN43" i="8" s="1"/>
  <c r="CN44" i="8" s="1"/>
  <c r="CN45" i="8" s="1"/>
  <c r="CN46" i="8" s="1"/>
  <c r="CN47" i="8" s="1"/>
  <c r="CN48" i="8" s="1"/>
  <c r="CN49" i="8" s="1"/>
  <c r="CN50" i="8" s="1"/>
  <c r="CN51" i="8" s="1"/>
  <c r="CN52" i="8" s="1"/>
  <c r="CN53" i="8" s="1"/>
  <c r="CN54" i="8" s="1"/>
  <c r="CN55" i="8" s="1"/>
  <c r="CN56" i="8" s="1"/>
  <c r="CN57" i="8" s="1"/>
  <c r="CN58" i="8" s="1"/>
  <c r="CN59" i="8" s="1"/>
  <c r="CN60" i="8" s="1"/>
  <c r="CN61" i="8" s="1"/>
  <c r="CN62" i="8" s="1"/>
  <c r="CN63" i="8" s="1"/>
  <c r="CN64" i="8" s="1"/>
  <c r="CN65" i="8" s="1"/>
  <c r="CN66" i="8" s="1"/>
  <c r="CN67" i="8" s="1"/>
  <c r="CN68" i="8" s="1"/>
  <c r="CN69" i="8" s="1"/>
  <c r="CN70" i="8" s="1"/>
  <c r="AM13" i="8"/>
  <c r="BX46" i="8"/>
  <c r="CL22" i="8" s="1"/>
  <c r="BZ23" i="8" s="1"/>
  <c r="AH22" i="8"/>
  <c r="AA22" i="8"/>
  <c r="AB22" i="8" s="1"/>
  <c r="BZ22" i="8"/>
  <c r="W22" i="8" s="1"/>
  <c r="DB24" i="8"/>
  <c r="DD23" i="8"/>
  <c r="BR24" i="8"/>
  <c r="BS23" i="8"/>
  <c r="DQ452" i="29" l="1"/>
  <c r="DR452" i="29" s="1"/>
  <c r="DP453" i="29"/>
  <c r="AM15" i="8"/>
  <c r="AP27" i="8"/>
  <c r="CL23" i="8"/>
  <c r="BZ24" i="8" s="1"/>
  <c r="DB25" i="8"/>
  <c r="DD24" i="8"/>
  <c r="BR25" i="8"/>
  <c r="BS24" i="8"/>
  <c r="W23" i="8"/>
  <c r="CA23" i="8"/>
  <c r="DQ453" i="29" l="1"/>
  <c r="DR453" i="29" s="1"/>
  <c r="DP454" i="29"/>
  <c r="CL24" i="8"/>
  <c r="CL25" i="8" s="1"/>
  <c r="BR26" i="8"/>
  <c r="BS25" i="8"/>
  <c r="DD25" i="8"/>
  <c r="DB26" i="8"/>
  <c r="Y23" i="8"/>
  <c r="CA24" i="8"/>
  <c r="Y24" i="8" s="1"/>
  <c r="W24" i="8"/>
  <c r="DQ454" i="29" l="1"/>
  <c r="DR454" i="29" s="1"/>
  <c r="DP455" i="29"/>
  <c r="BZ25" i="8"/>
  <c r="CA25" i="8" s="1"/>
  <c r="Y25" i="8" s="1"/>
  <c r="DD26" i="8"/>
  <c r="DB27" i="8"/>
  <c r="CL26" i="8"/>
  <c r="AA23" i="8"/>
  <c r="AB23" i="8" s="1"/>
  <c r="AH23" i="8"/>
  <c r="Z23" i="8"/>
  <c r="BS26" i="8"/>
  <c r="BR27" i="8"/>
  <c r="AA24" i="8"/>
  <c r="AB24" i="8" s="1"/>
  <c r="Z24" i="8"/>
  <c r="AH24" i="8"/>
  <c r="DP456" i="29" l="1"/>
  <c r="DQ456" i="29" s="1"/>
  <c r="DR456" i="29" s="1"/>
  <c r="DQ455" i="29"/>
  <c r="DR455" i="29" s="1"/>
  <c r="BZ26" i="8"/>
  <c r="CA26" i="8" s="1"/>
  <c r="W25" i="8"/>
  <c r="Z25" i="8"/>
  <c r="AH25" i="8"/>
  <c r="AA25" i="8"/>
  <c r="AB25" i="8" s="1"/>
  <c r="CL27" i="8"/>
  <c r="BS27" i="8"/>
  <c r="BR28" i="8"/>
  <c r="DA27" i="8"/>
  <c r="DB28" i="8"/>
  <c r="DD27" i="8"/>
  <c r="DR457" i="29" l="1"/>
  <c r="DG235" i="29" s="1"/>
  <c r="DG236" i="29" s="1"/>
  <c r="G196" i="29" s="1"/>
  <c r="F55" i="29" s="1"/>
  <c r="BZ27" i="8"/>
  <c r="CA27" i="8" s="1"/>
  <c r="Y27" i="8" s="1"/>
  <c r="W26" i="8"/>
  <c r="BR29" i="8"/>
  <c r="BS28" i="8"/>
  <c r="CL28" i="8"/>
  <c r="DA28" i="8"/>
  <c r="DD28" i="8"/>
  <c r="DB29" i="8"/>
  <c r="Y26" i="8"/>
  <c r="J55" i="29" l="1"/>
  <c r="J197" i="29"/>
  <c r="K197" i="29" s="1"/>
  <c r="DM391" i="29"/>
  <c r="DX384" i="29" s="1"/>
  <c r="W27" i="8"/>
  <c r="BZ28" i="8"/>
  <c r="W28" i="8" s="1"/>
  <c r="AA27" i="8"/>
  <c r="AB27" i="8" s="1"/>
  <c r="AH27" i="8"/>
  <c r="Z27" i="8"/>
  <c r="Z26" i="8"/>
  <c r="AH26" i="8"/>
  <c r="AA26" i="8"/>
  <c r="AB26" i="8" s="1"/>
  <c r="DA29" i="8"/>
  <c r="DB30" i="8"/>
  <c r="DD29" i="8"/>
  <c r="BS29" i="8"/>
  <c r="BR30" i="8"/>
  <c r="CL29" i="8"/>
  <c r="DQ391" i="29" l="1"/>
  <c r="DN391" i="29"/>
  <c r="DO394" i="29"/>
  <c r="DQ394" i="29" s="1"/>
  <c r="DO395" i="29"/>
  <c r="DQ395" i="29" s="1"/>
  <c r="DO393" i="29"/>
  <c r="CA28" i="8"/>
  <c r="Y28" i="8" s="1"/>
  <c r="BZ29" i="8"/>
  <c r="BZ30" i="8" s="1"/>
  <c r="CL30" i="8"/>
  <c r="DA30" i="8"/>
  <c r="DB31" i="8"/>
  <c r="DD30" i="8"/>
  <c r="BS30" i="8"/>
  <c r="BR31" i="8"/>
  <c r="DS395" i="29" l="1"/>
  <c r="BS80" i="29" s="1"/>
  <c r="BK80" i="29"/>
  <c r="BJ80" i="29" s="1"/>
  <c r="G201" i="29"/>
  <c r="P57" i="29"/>
  <c r="DS394" i="29"/>
  <c r="BS79" i="29" s="1"/>
  <c r="BK79" i="29"/>
  <c r="BJ79" i="29" s="1"/>
  <c r="CY79" i="29"/>
  <c r="DE103" i="29"/>
  <c r="DN397" i="29"/>
  <c r="DQ393" i="29"/>
  <c r="DE102" i="29"/>
  <c r="CY78" i="29"/>
  <c r="CA29" i="8"/>
  <c r="Y29" i="8" s="1"/>
  <c r="Z29" i="8" s="1"/>
  <c r="W29" i="8"/>
  <c r="CL31" i="8"/>
  <c r="BZ31" i="8"/>
  <c r="W30" i="8"/>
  <c r="CA30" i="8"/>
  <c r="Z28" i="8"/>
  <c r="AA28" i="8"/>
  <c r="AB28" i="8" s="1"/>
  <c r="AH28" i="8"/>
  <c r="BS31" i="8"/>
  <c r="BR32" i="8"/>
  <c r="DD31" i="8"/>
  <c r="DA31" i="8"/>
  <c r="DB32" i="8"/>
  <c r="CZ78" i="29" l="1"/>
  <c r="CZ79" i="29"/>
  <c r="DC78" i="29"/>
  <c r="DC77" i="29"/>
  <c r="L201" i="29"/>
  <c r="P56" i="29"/>
  <c r="BK78" i="29"/>
  <c r="BJ78" i="29" s="1"/>
  <c r="DQ397" i="29"/>
  <c r="DQ403" i="29"/>
  <c r="DE106" i="29"/>
  <c r="DE167" i="29" s="1"/>
  <c r="BK102" i="29" s="1"/>
  <c r="CY80" i="29"/>
  <c r="DC79" i="29"/>
  <c r="DD102" i="29"/>
  <c r="DD106" i="29" s="1"/>
  <c r="DS393" i="29"/>
  <c r="AH29" i="8"/>
  <c r="AA29" i="8"/>
  <c r="AB29" i="8" s="1"/>
  <c r="Y30" i="8"/>
  <c r="CA31" i="8"/>
  <c r="Y31" i="8" s="1"/>
  <c r="W31" i="8"/>
  <c r="DA32" i="8"/>
  <c r="DD32" i="8"/>
  <c r="DB33" i="8"/>
  <c r="BR33" i="8"/>
  <c r="BS32" i="8"/>
  <c r="BZ32" i="8"/>
  <c r="CL32" i="8"/>
  <c r="CZ80" i="29" l="1"/>
  <c r="DB80" i="29" s="1"/>
  <c r="DB124" i="29" s="1"/>
  <c r="BQ197" i="29" s="1"/>
  <c r="DQ399" i="29"/>
  <c r="DN398" i="29"/>
  <c r="CW82" i="29"/>
  <c r="DB102" i="29"/>
  <c r="BK82" i="29"/>
  <c r="DS403" i="29"/>
  <c r="DT403" i="29" s="1"/>
  <c r="DR403" i="29"/>
  <c r="DQ407" i="29"/>
  <c r="BS78" i="29"/>
  <c r="DA77" i="29" s="1"/>
  <c r="DS397" i="29"/>
  <c r="Z31" i="8"/>
  <c r="AA31" i="8"/>
  <c r="AB31" i="8" s="1"/>
  <c r="AH31" i="8"/>
  <c r="CL33" i="8"/>
  <c r="BZ33" i="8"/>
  <c r="W32" i="8"/>
  <c r="CA32" i="8"/>
  <c r="Y32" i="8" s="1"/>
  <c r="DA33" i="8"/>
  <c r="DB34" i="8"/>
  <c r="DD33" i="8"/>
  <c r="BR34" i="8"/>
  <c r="BS33" i="8"/>
  <c r="AH30" i="8"/>
  <c r="Z30" i="8"/>
  <c r="AA30" i="8"/>
  <c r="AB30" i="8" s="1"/>
  <c r="P55" i="29" l="1"/>
  <c r="DO397" i="29"/>
  <c r="DQ458" i="29"/>
  <c r="DD88" i="29" s="1"/>
  <c r="CX81" i="29"/>
  <c r="BK81" i="29"/>
  <c r="DF103" i="29"/>
  <c r="DF106" i="29" s="1"/>
  <c r="DB103" i="29"/>
  <c r="DB106" i="29" s="1"/>
  <c r="CW89" i="29"/>
  <c r="CX88" i="29"/>
  <c r="BK89" i="29"/>
  <c r="DW412" i="29"/>
  <c r="BK94" i="29" s="1"/>
  <c r="CY96" i="29" s="1"/>
  <c r="DR409" i="29"/>
  <c r="BS89" i="29"/>
  <c r="CY88" i="29"/>
  <c r="CZ88" i="29" s="1"/>
  <c r="DA88" i="29" s="1"/>
  <c r="DA124" i="29" s="1"/>
  <c r="BQ195" i="29" s="1"/>
  <c r="CU89" i="29"/>
  <c r="CY81" i="29"/>
  <c r="CZ81" i="29" s="1"/>
  <c r="BS82" i="29"/>
  <c r="BS81" i="29" s="1"/>
  <c r="DS407" i="29"/>
  <c r="CO96" i="29" s="1"/>
  <c r="DS406" i="29"/>
  <c r="DB35" i="8"/>
  <c r="DA34" i="8"/>
  <c r="DD34" i="8"/>
  <c r="AA32" i="8"/>
  <c r="AB32" i="8" s="1"/>
  <c r="AH32" i="8"/>
  <c r="Z32" i="8"/>
  <c r="W33" i="8"/>
  <c r="CA33" i="8"/>
  <c r="Y33" i="8" s="1"/>
  <c r="BZ34" i="8"/>
  <c r="CL34" i="8"/>
  <c r="BS34" i="8"/>
  <c r="BR35" i="8"/>
  <c r="DB88" i="29" l="1"/>
  <c r="T200" i="29" s="1"/>
  <c r="AA55" i="29"/>
  <c r="AA196" i="29"/>
  <c r="DC124" i="29"/>
  <c r="DC137" i="29" s="1"/>
  <c r="AR89" i="29"/>
  <c r="T196" i="29"/>
  <c r="DF167" i="29"/>
  <c r="BK103" i="29" s="1"/>
  <c r="DH106" i="29"/>
  <c r="DH168" i="29"/>
  <c r="BK106" i="29" s="1"/>
  <c r="DW413" i="29"/>
  <c r="BK95" i="29" s="1"/>
  <c r="DS409" i="29"/>
  <c r="DT406" i="29"/>
  <c r="DT409" i="29" s="1"/>
  <c r="DU409" i="29" s="1"/>
  <c r="DW414" i="29"/>
  <c r="CN96" i="29" s="1"/>
  <c r="BR36" i="8"/>
  <c r="BS35" i="8"/>
  <c r="Z33" i="8"/>
  <c r="AA33" i="8"/>
  <c r="AB33" i="8" s="1"/>
  <c r="AH33" i="8"/>
  <c r="CL35" i="8"/>
  <c r="BZ35" i="8"/>
  <c r="CA34" i="8"/>
  <c r="Y34" i="8" s="1"/>
  <c r="W34" i="8"/>
  <c r="DD35" i="8"/>
  <c r="DA35" i="8"/>
  <c r="DB36" i="8"/>
  <c r="BK96" i="29" l="1"/>
  <c r="BK97" i="29"/>
  <c r="DD129" i="29"/>
  <c r="BB199" i="29" s="1"/>
  <c r="DD167" i="29"/>
  <c r="DH167" i="29" s="1"/>
  <c r="BK101" i="29" s="1"/>
  <c r="BK105" i="29"/>
  <c r="DU411" i="29"/>
  <c r="DT411" i="29"/>
  <c r="BQ201" i="29"/>
  <c r="DA151" i="29"/>
  <c r="DB37" i="8"/>
  <c r="DA36" i="8"/>
  <c r="DD36" i="8"/>
  <c r="AH34" i="8"/>
  <c r="Z34" i="8"/>
  <c r="AA34" i="8"/>
  <c r="AB34" i="8" s="1"/>
  <c r="CA35" i="8"/>
  <c r="Y35" i="8" s="1"/>
  <c r="W35" i="8"/>
  <c r="BZ36" i="8"/>
  <c r="CL36" i="8"/>
  <c r="BR37" i="8"/>
  <c r="BS36" i="8"/>
  <c r="BR38" i="8" l="1"/>
  <c r="BS37" i="8"/>
  <c r="Z35" i="8"/>
  <c r="AH35" i="8"/>
  <c r="AA35" i="8"/>
  <c r="AB35" i="8" s="1"/>
  <c r="BZ37" i="8"/>
  <c r="CL37" i="8"/>
  <c r="W36" i="8"/>
  <c r="CA36" i="8"/>
  <c r="Y36" i="8" s="1"/>
  <c r="DA37" i="8"/>
  <c r="DB38" i="8"/>
  <c r="DD37" i="8"/>
  <c r="DD38" i="8" l="1"/>
  <c r="DA38" i="8"/>
  <c r="DB39" i="8"/>
  <c r="CL38" i="8"/>
  <c r="BZ38" i="8"/>
  <c r="W37" i="8"/>
  <c r="CA37" i="8"/>
  <c r="Y37" i="8" s="1"/>
  <c r="AA36" i="8"/>
  <c r="AB36" i="8" s="1"/>
  <c r="Z36" i="8"/>
  <c r="AH36" i="8"/>
  <c r="BS38" i="8"/>
  <c r="BR39" i="8"/>
  <c r="DD39" i="8" l="1"/>
  <c r="DA39" i="8"/>
  <c r="DB40" i="8"/>
  <c r="BR40" i="8"/>
  <c r="BS39" i="8"/>
  <c r="CL39" i="8"/>
  <c r="BZ39" i="8"/>
  <c r="Z37" i="8"/>
  <c r="AA37" i="8"/>
  <c r="AB37" i="8" s="1"/>
  <c r="AH37" i="8"/>
  <c r="CA38" i="8"/>
  <c r="Y38" i="8" s="1"/>
  <c r="W38" i="8"/>
  <c r="AH38" i="8" l="1"/>
  <c r="AA38" i="8"/>
  <c r="AB38" i="8" s="1"/>
  <c r="Z38" i="8"/>
  <c r="DB41" i="8"/>
  <c r="DA40" i="8"/>
  <c r="DD40" i="8"/>
  <c r="BZ40" i="8"/>
  <c r="CL40" i="8"/>
  <c r="BS40" i="8"/>
  <c r="BR41" i="8"/>
  <c r="W39" i="8"/>
  <c r="CA39" i="8"/>
  <c r="Y39" i="8" s="1"/>
  <c r="Z39" i="8" l="1"/>
  <c r="AH39" i="8"/>
  <c r="AA39" i="8"/>
  <c r="AB39" i="8" s="1"/>
  <c r="CL41" i="8"/>
  <c r="BZ41" i="8"/>
  <c r="DD41" i="8"/>
  <c r="DB42" i="8"/>
  <c r="DA41" i="8"/>
  <c r="CA40" i="8"/>
  <c r="Y40" i="8" s="1"/>
  <c r="W40" i="8"/>
  <c r="BR42" i="8"/>
  <c r="BS41" i="8"/>
  <c r="BZ42" i="8" l="1"/>
  <c r="CL42" i="8"/>
  <c r="DA42" i="8"/>
  <c r="DD42" i="8"/>
  <c r="DB43" i="8"/>
  <c r="BR43" i="8"/>
  <c r="BS42" i="8"/>
  <c r="AA40" i="8"/>
  <c r="AB40" i="8" s="1"/>
  <c r="Z40" i="8"/>
  <c r="AH40" i="8"/>
  <c r="CA41" i="8"/>
  <c r="Y41" i="8" s="1"/>
  <c r="W41" i="8"/>
  <c r="BZ43" i="8" l="1"/>
  <c r="CL43" i="8"/>
  <c r="Z41" i="8"/>
  <c r="AA41" i="8"/>
  <c r="AB41" i="8" s="1"/>
  <c r="AH41" i="8"/>
  <c r="BS43" i="8"/>
  <c r="BR44" i="8"/>
  <c r="DB44" i="8"/>
  <c r="DA43" i="8"/>
  <c r="DD43" i="8"/>
  <c r="CA42" i="8"/>
  <c r="Y42" i="8" s="1"/>
  <c r="W42" i="8"/>
  <c r="DD44" i="8" l="1"/>
  <c r="DB45" i="8"/>
  <c r="DA44" i="8"/>
  <c r="CL44" i="8"/>
  <c r="BZ44" i="8"/>
  <c r="AA42" i="8"/>
  <c r="AB42" i="8" s="1"/>
  <c r="AH42" i="8"/>
  <c r="Z42" i="8"/>
  <c r="BR45" i="8"/>
  <c r="BS44" i="8"/>
  <c r="CA43" i="8"/>
  <c r="Y43" i="8" s="1"/>
  <c r="W43" i="8"/>
  <c r="CL45" i="8" l="1"/>
  <c r="BZ45" i="8"/>
  <c r="DD45" i="8"/>
  <c r="DB46" i="8"/>
  <c r="DA45" i="8"/>
  <c r="AH43" i="8"/>
  <c r="Z43" i="8"/>
  <c r="AA43" i="8"/>
  <c r="AB43" i="8" s="1"/>
  <c r="BR46" i="8"/>
  <c r="BS45" i="8"/>
  <c r="W44" i="8"/>
  <c r="CA44" i="8"/>
  <c r="Y44" i="8" s="1"/>
  <c r="Z44" i="8" l="1"/>
  <c r="AA44" i="8"/>
  <c r="AB44" i="8" s="1"/>
  <c r="AH44" i="8"/>
  <c r="DA46" i="8"/>
  <c r="DD46" i="8"/>
  <c r="DB47" i="8"/>
  <c r="W45" i="8"/>
  <c r="CA45" i="8"/>
  <c r="Y45" i="8" s="1"/>
  <c r="BS46" i="8"/>
  <c r="BR47" i="8"/>
  <c r="BZ46" i="8"/>
  <c r="CL46" i="8"/>
  <c r="CL47" i="8" l="1"/>
  <c r="BZ47" i="8"/>
  <c r="Z45" i="8"/>
  <c r="AH45" i="8"/>
  <c r="AA45" i="8"/>
  <c r="AB45" i="8" s="1"/>
  <c r="W46" i="8"/>
  <c r="CA46" i="8"/>
  <c r="Y46" i="8" s="1"/>
  <c r="BS47" i="8"/>
  <c r="BR48" i="8"/>
  <c r="DD47" i="8"/>
  <c r="DB48" i="8"/>
  <c r="DA47" i="8"/>
  <c r="W47" i="8" l="1"/>
  <c r="CA47" i="8"/>
  <c r="Y47" i="8" s="1"/>
  <c r="DD48" i="8"/>
  <c r="DB49" i="8"/>
  <c r="DA48" i="8"/>
  <c r="AA46" i="8"/>
  <c r="AB46" i="8" s="1"/>
  <c r="AH46" i="8"/>
  <c r="Z46" i="8"/>
  <c r="BS48" i="8"/>
  <c r="BR49" i="8"/>
  <c r="CL48" i="8"/>
  <c r="BZ48" i="8"/>
  <c r="W48" i="8" l="1"/>
  <c r="CA48" i="8"/>
  <c r="Y48" i="8" s="1"/>
  <c r="DA49" i="8"/>
  <c r="DD49" i="8"/>
  <c r="DB50" i="8"/>
  <c r="BZ49" i="8"/>
  <c r="CL49" i="8"/>
  <c r="BS49" i="8"/>
  <c r="BR50" i="8"/>
  <c r="AH47" i="8"/>
  <c r="Z47" i="8"/>
  <c r="AA47" i="8"/>
  <c r="AB47" i="8" s="1"/>
  <c r="AA48" i="8" l="1"/>
  <c r="AB48" i="8" s="1"/>
  <c r="Z48" i="8"/>
  <c r="AH48" i="8"/>
  <c r="BZ50" i="8"/>
  <c r="CL50" i="8"/>
  <c r="CA49" i="8"/>
  <c r="Y49" i="8" s="1"/>
  <c r="W49" i="8"/>
  <c r="BS50" i="8"/>
  <c r="BR51" i="8"/>
  <c r="DA50" i="8"/>
  <c r="DD50" i="8"/>
  <c r="DB51" i="8"/>
  <c r="DD51" i="8" l="1"/>
  <c r="DB52" i="8"/>
  <c r="DA51" i="8"/>
  <c r="CA50" i="8"/>
  <c r="Y50" i="8" s="1"/>
  <c r="W50" i="8"/>
  <c r="Z49" i="8"/>
  <c r="AA49" i="8"/>
  <c r="AB49" i="8" s="1"/>
  <c r="AH49" i="8"/>
  <c r="BS51" i="8"/>
  <c r="BR52" i="8"/>
  <c r="CL51" i="8"/>
  <c r="BZ51" i="8"/>
  <c r="DD52" i="8" l="1"/>
  <c r="DB53" i="8"/>
  <c r="DA52" i="8"/>
  <c r="W51" i="8"/>
  <c r="CA51" i="8"/>
  <c r="Y51" i="8" s="1"/>
  <c r="AH50" i="8"/>
  <c r="Z50" i="8"/>
  <c r="AA50" i="8"/>
  <c r="AB50" i="8" s="1"/>
  <c r="CL52" i="8"/>
  <c r="BZ52" i="8"/>
  <c r="BS52" i="8"/>
  <c r="BR53" i="8"/>
  <c r="DA53" i="8" l="1"/>
  <c r="DD53" i="8"/>
  <c r="DB54" i="8"/>
  <c r="BS53" i="8"/>
  <c r="BR54" i="8"/>
  <c r="W52" i="8"/>
  <c r="CA52" i="8"/>
  <c r="Y52" i="8" s="1"/>
  <c r="BZ53" i="8"/>
  <c r="CL53" i="8"/>
  <c r="AH51" i="8"/>
  <c r="AA51" i="8"/>
  <c r="AB51" i="8" s="1"/>
  <c r="Z51" i="8"/>
  <c r="CA53" i="8" l="1"/>
  <c r="Y53" i="8" s="1"/>
  <c r="W53" i="8"/>
  <c r="AA52" i="8"/>
  <c r="AB52" i="8" s="1"/>
  <c r="Z52" i="8"/>
  <c r="AH52" i="8"/>
  <c r="DA54" i="8"/>
  <c r="DD54" i="8"/>
  <c r="DB55" i="8"/>
  <c r="BZ54" i="8"/>
  <c r="CL54" i="8"/>
  <c r="BS54" i="8"/>
  <c r="BR55" i="8"/>
  <c r="CL55" i="8" l="1"/>
  <c r="BZ55" i="8"/>
  <c r="BS55" i="8"/>
  <c r="BR56" i="8"/>
  <c r="DD55" i="8"/>
  <c r="DB56" i="8"/>
  <c r="DA55" i="8"/>
  <c r="CA54" i="8"/>
  <c r="Y54" i="8" s="1"/>
  <c r="W54" i="8"/>
  <c r="Z53" i="8"/>
  <c r="AA53" i="8"/>
  <c r="AB53" i="8" s="1"/>
  <c r="AH53" i="8"/>
  <c r="W55" i="8" l="1"/>
  <c r="CA55" i="8"/>
  <c r="Y55" i="8" s="1"/>
  <c r="AH54" i="8"/>
  <c r="Z54" i="8"/>
  <c r="AA54" i="8"/>
  <c r="AB54" i="8" s="1"/>
  <c r="BS56" i="8"/>
  <c r="BR57" i="8"/>
  <c r="DD56" i="8"/>
  <c r="DB57" i="8"/>
  <c r="DA56" i="8"/>
  <c r="CL56" i="8"/>
  <c r="BZ56" i="8"/>
  <c r="W56" i="8" l="1"/>
  <c r="CA56" i="8"/>
  <c r="Y56" i="8" s="1"/>
  <c r="BS57" i="8"/>
  <c r="BR58" i="8"/>
  <c r="BZ57" i="8"/>
  <c r="CL57" i="8"/>
  <c r="AH55" i="8"/>
  <c r="Z55" i="8"/>
  <c r="AA55" i="8"/>
  <c r="AB55" i="8" s="1"/>
  <c r="DA57" i="8"/>
  <c r="DD57" i="8"/>
  <c r="DB58" i="8"/>
  <c r="DA58" i="8" l="1"/>
  <c r="DD58" i="8"/>
  <c r="DB59" i="8"/>
  <c r="BS58" i="8"/>
  <c r="BR59" i="8"/>
  <c r="BZ58" i="8"/>
  <c r="CL58" i="8"/>
  <c r="AA56" i="8"/>
  <c r="AB56" i="8" s="1"/>
  <c r="Z56" i="8"/>
  <c r="AH56" i="8"/>
  <c r="CA57" i="8"/>
  <c r="Y57" i="8" s="1"/>
  <c r="W57" i="8"/>
  <c r="Z57" i="8" l="1"/>
  <c r="AA57" i="8"/>
  <c r="AB57" i="8" s="1"/>
  <c r="AH57" i="8"/>
  <c r="CL59" i="8"/>
  <c r="BZ59" i="8"/>
  <c r="DD59" i="8"/>
  <c r="DB60" i="8"/>
  <c r="DA59" i="8"/>
  <c r="CA58" i="8"/>
  <c r="Y58" i="8" s="1"/>
  <c r="W58" i="8"/>
  <c r="BS59" i="8"/>
  <c r="BR60" i="8"/>
  <c r="BS60" i="8" l="1"/>
  <c r="BR61" i="8"/>
  <c r="CL60" i="8"/>
  <c r="BZ60" i="8"/>
  <c r="DD60" i="8"/>
  <c r="DB61" i="8"/>
  <c r="DA60" i="8"/>
  <c r="AH58" i="8"/>
  <c r="Z58" i="8"/>
  <c r="AA58" i="8"/>
  <c r="AB58" i="8" s="1"/>
  <c r="W59" i="8"/>
  <c r="CA59" i="8"/>
  <c r="Y59" i="8" s="1"/>
  <c r="BZ61" i="8" l="1"/>
  <c r="CL61" i="8"/>
  <c r="DA61" i="8"/>
  <c r="DD61" i="8"/>
  <c r="DB62" i="8"/>
  <c r="BS61" i="8"/>
  <c r="BR62" i="8"/>
  <c r="AH59" i="8"/>
  <c r="AA59" i="8"/>
  <c r="AB59" i="8" s="1"/>
  <c r="Z59" i="8"/>
  <c r="W60" i="8"/>
  <c r="CA60" i="8"/>
  <c r="Y60" i="8" s="1"/>
  <c r="AA60" i="8" l="1"/>
  <c r="AB60" i="8" s="1"/>
  <c r="Z60" i="8"/>
  <c r="AH60" i="8"/>
  <c r="BS62" i="8"/>
  <c r="BR63" i="8"/>
  <c r="BZ62" i="8"/>
  <c r="CL62" i="8"/>
  <c r="DA62" i="8"/>
  <c r="DD62" i="8"/>
  <c r="DB63" i="8"/>
  <c r="CA61" i="8"/>
  <c r="Y61" i="8" s="1"/>
  <c r="W61" i="8"/>
  <c r="DD63" i="8" l="1"/>
  <c r="DB64" i="8"/>
  <c r="DA63" i="8"/>
  <c r="Z61" i="8"/>
  <c r="AA61" i="8"/>
  <c r="AB61" i="8" s="1"/>
  <c r="AH61" i="8"/>
  <c r="CL63" i="8"/>
  <c r="BZ63" i="8"/>
  <c r="CA62" i="8"/>
  <c r="Y62" i="8" s="1"/>
  <c r="W62" i="8"/>
  <c r="BS63" i="8"/>
  <c r="BR64" i="8"/>
  <c r="DD64" i="8" l="1"/>
  <c r="DB65" i="8"/>
  <c r="DA64" i="8"/>
  <c r="BS64" i="8"/>
  <c r="BR65" i="8"/>
  <c r="W63" i="8"/>
  <c r="CA63" i="8"/>
  <c r="Y63" i="8" s="1"/>
  <c r="CL64" i="8"/>
  <c r="BZ64" i="8"/>
  <c r="AH62" i="8"/>
  <c r="Z62" i="8"/>
  <c r="AA62" i="8"/>
  <c r="AB62" i="8" s="1"/>
  <c r="AH63" i="8" l="1"/>
  <c r="Z63" i="8"/>
  <c r="AA63" i="8"/>
  <c r="AB63" i="8" s="1"/>
  <c r="DA65" i="8"/>
  <c r="DD65" i="8"/>
  <c r="DB66" i="8"/>
  <c r="BZ65" i="8"/>
  <c r="CL65" i="8"/>
  <c r="W64" i="8"/>
  <c r="CA64" i="8"/>
  <c r="Y64" i="8" s="1"/>
  <c r="BS65" i="8"/>
  <c r="BR66" i="8"/>
  <c r="BZ66" i="8" l="1"/>
  <c r="CL66" i="8"/>
  <c r="CA65" i="8"/>
  <c r="Y65" i="8" s="1"/>
  <c r="W65" i="8"/>
  <c r="BS66" i="8"/>
  <c r="BR67" i="8"/>
  <c r="AA64" i="8"/>
  <c r="AB64" i="8" s="1"/>
  <c r="Z64" i="8"/>
  <c r="AH64" i="8"/>
  <c r="DA66" i="8"/>
  <c r="DA68" i="8" s="1"/>
  <c r="CZ70" i="8" s="1"/>
  <c r="DB67" i="8"/>
  <c r="DD66" i="8"/>
  <c r="Z65" i="8" l="1"/>
  <c r="AA65" i="8"/>
  <c r="AB65" i="8" s="1"/>
  <c r="AH65" i="8"/>
  <c r="BR68" i="8"/>
  <c r="BS67" i="8"/>
  <c r="CL67" i="8"/>
  <c r="BZ67" i="8"/>
  <c r="DD67" i="8"/>
  <c r="DB68" i="8"/>
  <c r="CA66" i="8"/>
  <c r="Y66" i="8" s="1"/>
  <c r="W66" i="8"/>
  <c r="W67" i="8" l="1"/>
  <c r="CA67" i="8"/>
  <c r="Y67" i="8" s="1"/>
  <c r="AH66" i="8"/>
  <c r="Z66" i="8"/>
  <c r="AA66" i="8"/>
  <c r="AB66" i="8" s="1"/>
  <c r="CL68" i="8"/>
  <c r="BZ68" i="8"/>
  <c r="DD68" i="8"/>
  <c r="DB69" i="8"/>
  <c r="BS68" i="8"/>
  <c r="BR69" i="8"/>
  <c r="AH67" i="8" l="1"/>
  <c r="AA67" i="8"/>
  <c r="AB67" i="8" s="1"/>
  <c r="Z67" i="8"/>
  <c r="BS69" i="8"/>
  <c r="BR70" i="8"/>
  <c r="W68" i="8"/>
  <c r="CA68" i="8"/>
  <c r="Y68" i="8" s="1"/>
  <c r="CL69" i="8"/>
  <c r="BZ69" i="8"/>
  <c r="DD69" i="8"/>
  <c r="DB70" i="8"/>
  <c r="CL70" i="8" l="1"/>
  <c r="BZ70" i="8"/>
  <c r="DD70" i="8"/>
  <c r="DB71" i="8"/>
  <c r="AH68" i="8"/>
  <c r="AA68" i="8"/>
  <c r="AB68" i="8" s="1"/>
  <c r="Z68" i="8"/>
  <c r="W69" i="8"/>
  <c r="CA69" i="8"/>
  <c r="Y69" i="8" s="1"/>
  <c r="BS70" i="8"/>
  <c r="BR71" i="8"/>
  <c r="BS71" i="8" l="1"/>
  <c r="BR72" i="8"/>
  <c r="DB72" i="8"/>
  <c r="DD71" i="8"/>
  <c r="W70" i="8"/>
  <c r="CA70" i="8"/>
  <c r="AA69" i="8"/>
  <c r="AB69" i="8" s="1"/>
  <c r="Z69" i="8"/>
  <c r="AH69" i="8"/>
  <c r="DB73" i="8" l="1"/>
  <c r="DD72" i="8"/>
  <c r="Y70" i="8"/>
  <c r="Y72" i="8" s="1"/>
  <c r="CA93" i="8"/>
  <c r="CD22" i="8" s="1"/>
  <c r="BR73" i="8"/>
  <c r="BS72" i="8"/>
  <c r="AA70" i="8" l="1"/>
  <c r="AB70" i="8" s="1"/>
  <c r="Z70" i="8"/>
  <c r="AH70" i="8"/>
  <c r="AH72" i="8" s="1"/>
  <c r="AH73" i="8" s="1"/>
  <c r="AH74" i="8" s="1"/>
  <c r="AC22" i="8"/>
  <c r="AC24" i="8" s="1"/>
  <c r="BS73" i="8"/>
  <c r="BR74" i="8"/>
  <c r="DB74" i="8"/>
  <c r="DD73" i="8"/>
  <c r="Y8" i="8" l="1"/>
  <c r="AO13" i="8"/>
  <c r="M25" i="8" s="1"/>
  <c r="BS74" i="8"/>
  <c r="BR75" i="8"/>
  <c r="DD74" i="8"/>
  <c r="DB75" i="8"/>
  <c r="DB76" i="8" l="1"/>
  <c r="DD75" i="8"/>
  <c r="BS75" i="8"/>
  <c r="DD76" i="8" l="1"/>
  <c r="DB77" i="8"/>
  <c r="DD77" i="8" l="1"/>
  <c r="DB78" i="8"/>
  <c r="DB79" i="8" l="1"/>
  <c r="DD78" i="8"/>
  <c r="DB80" i="8" l="1"/>
  <c r="DD79" i="8"/>
  <c r="DD80" i="8" l="1"/>
  <c r="DB81" i="8"/>
  <c r="DD81" i="8" l="1"/>
  <c r="DB82" i="8"/>
  <c r="DB83" i="8" l="1"/>
  <c r="DD82" i="8"/>
  <c r="DB84" i="8" l="1"/>
  <c r="DD83" i="8"/>
  <c r="DB85" i="8" l="1"/>
  <c r="DD84" i="8"/>
  <c r="DB86" i="8" l="1"/>
  <c r="DD85" i="8"/>
  <c r="DD86" i="8" l="1"/>
  <c r="DB87" i="8"/>
  <c r="DD87" i="8" l="1"/>
  <c r="DB88" i="8"/>
  <c r="DB89" i="8" l="1"/>
  <c r="DD88" i="8"/>
  <c r="DB90" i="8" l="1"/>
  <c r="DD89" i="8"/>
  <c r="DD90" i="8" l="1"/>
  <c r="DB91" i="8"/>
  <c r="DD91" i="8" l="1"/>
  <c r="DB92" i="8"/>
  <c r="DB93" i="8" l="1"/>
  <c r="DD92" i="8"/>
  <c r="DB94" i="8" l="1"/>
  <c r="DD93" i="8"/>
  <c r="DB95" i="8" l="1"/>
  <c r="DD94" i="8"/>
  <c r="DD95" i="8" l="1"/>
  <c r="DB96" i="8"/>
  <c r="DD96" i="8" l="1"/>
  <c r="DB97" i="8"/>
  <c r="DB98" i="8" l="1"/>
  <c r="DD97" i="8"/>
  <c r="DB99" i="8" l="1"/>
  <c r="DD98" i="8"/>
  <c r="DD99" i="8" l="1"/>
  <c r="DB100" i="8"/>
  <c r="DD100" i="8" l="1"/>
  <c r="DB101" i="8"/>
  <c r="DB102" i="8" l="1"/>
  <c r="DD101" i="8"/>
  <c r="DB103" i="8" l="1"/>
  <c r="DD102" i="8"/>
  <c r="DD103" i="8" l="1"/>
  <c r="DB104" i="8"/>
  <c r="DD104" i="8" l="1"/>
  <c r="DB105" i="8"/>
  <c r="DB106" i="8" l="1"/>
  <c r="DD105" i="8"/>
  <c r="DB107" i="8" l="1"/>
  <c r="DD106" i="8"/>
  <c r="DD107" i="8" l="1"/>
  <c r="DB108" i="8"/>
  <c r="DD108" i="8" l="1"/>
  <c r="DB109" i="8"/>
  <c r="DB110" i="8" l="1"/>
  <c r="DD109" i="8"/>
  <c r="DB111" i="8" l="1"/>
  <c r="DD110" i="8"/>
  <c r="DD111" i="8" l="1"/>
  <c r="DB112" i="8"/>
  <c r="DD112" i="8" l="1"/>
  <c r="DB113" i="8"/>
  <c r="DB114" i="8" l="1"/>
  <c r="DD113" i="8"/>
  <c r="DB115" i="8" l="1"/>
  <c r="DD114" i="8"/>
  <c r="DD115" i="8" l="1"/>
  <c r="DB116" i="8"/>
  <c r="DD116" i="8" l="1"/>
  <c r="DB117" i="8"/>
  <c r="DB118" i="8" l="1"/>
  <c r="DD117" i="8"/>
  <c r="DB119" i="8" l="1"/>
  <c r="DD118" i="8"/>
  <c r="DD119" i="8" l="1"/>
  <c r="DB120" i="8"/>
  <c r="DD120" i="8" l="1"/>
  <c r="DB121" i="8"/>
  <c r="DB122" i="8" l="1"/>
  <c r="DD121" i="8"/>
  <c r="DB123" i="8" l="1"/>
  <c r="DD122" i="8"/>
  <c r="DD123" i="8" l="1"/>
  <c r="DB124" i="8"/>
  <c r="DD124" i="8" l="1"/>
  <c r="DB125" i="8"/>
  <c r="DB126" i="8" l="1"/>
  <c r="DD125" i="8"/>
  <c r="DB127" i="8" l="1"/>
  <c r="DD126" i="8"/>
  <c r="DD127" i="8" l="1"/>
  <c r="DB128" i="8"/>
  <c r="DD128" i="8" l="1"/>
  <c r="DB129" i="8"/>
  <c r="DB130" i="8" l="1"/>
  <c r="DD129" i="8"/>
  <c r="DB131" i="8" l="1"/>
  <c r="DD130" i="8"/>
  <c r="DD131" i="8" l="1"/>
  <c r="DB132" i="8"/>
  <c r="DD132" i="8" l="1"/>
  <c r="DB133" i="8"/>
  <c r="DB134" i="8" l="1"/>
  <c r="DD133" i="8"/>
  <c r="DB135" i="8" l="1"/>
  <c r="DD134" i="8"/>
  <c r="DD135" i="8" l="1"/>
  <c r="DB136" i="8"/>
  <c r="DD136" i="8" l="1"/>
  <c r="DB137" i="8"/>
  <c r="DB138" i="8" l="1"/>
  <c r="DD137" i="8"/>
  <c r="DB139" i="8" l="1"/>
  <c r="DD138" i="8"/>
  <c r="DD139" i="8" l="1"/>
  <c r="DB140" i="8"/>
  <c r="DD140" i="8" l="1"/>
  <c r="DB141" i="8"/>
  <c r="DB142" i="8" l="1"/>
  <c r="DD141" i="8"/>
  <c r="DB143" i="8" l="1"/>
  <c r="DD142" i="8"/>
  <c r="DD143" i="8" l="1"/>
  <c r="DB144" i="8"/>
  <c r="DD144" i="8" l="1"/>
  <c r="DB145" i="8"/>
  <c r="DB146" i="8" l="1"/>
  <c r="DD145" i="8"/>
  <c r="DB147" i="8" l="1"/>
  <c r="DD146" i="8"/>
  <c r="DD147" i="8" l="1"/>
  <c r="DB148" i="8"/>
  <c r="DD148" i="8" l="1"/>
  <c r="DB149" i="8"/>
  <c r="DB150" i="8" l="1"/>
  <c r="DD149" i="8"/>
  <c r="DB151" i="8" l="1"/>
  <c r="DD150" i="8"/>
  <c r="DD151" i="8" l="1"/>
  <c r="DB152" i="8"/>
  <c r="DD152" i="8" l="1"/>
  <c r="DB153" i="8"/>
  <c r="DB154" i="8" l="1"/>
  <c r="DD153" i="8"/>
  <c r="DB155" i="8" l="1"/>
  <c r="DD154" i="8"/>
  <c r="DD155" i="8" l="1"/>
  <c r="DB156" i="8"/>
  <c r="DB157" i="8" l="1"/>
  <c r="DD156" i="8"/>
  <c r="DD157" i="8" l="1"/>
  <c r="DB158" i="8"/>
  <c r="DB159" i="8" l="1"/>
  <c r="DD158" i="8"/>
  <c r="DD159" i="8" l="1"/>
  <c r="DB160" i="8"/>
  <c r="DB161" i="8" l="1"/>
  <c r="DD160" i="8"/>
  <c r="DD161" i="8" l="1"/>
  <c r="DB162" i="8"/>
  <c r="DB163" i="8" l="1"/>
  <c r="DD162" i="8"/>
  <c r="DD163" i="8" l="1"/>
  <c r="DB164" i="8"/>
  <c r="DB165" i="8" l="1"/>
  <c r="DD164" i="8"/>
  <c r="DD165" i="8" l="1"/>
  <c r="DB166" i="8"/>
  <c r="DB167" i="8" l="1"/>
  <c r="DD166" i="8"/>
  <c r="DD167" i="8" l="1"/>
  <c r="DB168" i="8"/>
  <c r="DB169" i="8" l="1"/>
  <c r="DD168" i="8"/>
  <c r="DD169" i="8" l="1"/>
  <c r="DB170" i="8"/>
  <c r="DB171" i="8" l="1"/>
  <c r="DD170" i="8"/>
  <c r="DD171" i="8" l="1"/>
  <c r="DB172" i="8"/>
  <c r="DB173" i="8" l="1"/>
  <c r="DD172" i="8"/>
  <c r="DD173" i="8" l="1"/>
  <c r="DB174" i="8"/>
  <c r="DB175" i="8" l="1"/>
  <c r="DD174" i="8"/>
  <c r="DD175" i="8" l="1"/>
  <c r="DB176" i="8"/>
  <c r="DB177" i="8" l="1"/>
  <c r="DD176" i="8"/>
  <c r="DD177" i="8" l="1"/>
  <c r="DB178" i="8"/>
  <c r="DB179" i="8" l="1"/>
  <c r="DD178" i="8"/>
  <c r="DD179" i="8" l="1"/>
  <c r="DB180" i="8"/>
  <c r="DB181" i="8" l="1"/>
  <c r="DD180" i="8"/>
  <c r="DD181" i="8" l="1"/>
  <c r="DB182" i="8"/>
  <c r="DD182" i="8" l="1"/>
  <c r="DB183" i="8"/>
  <c r="DD183" i="8" l="1"/>
  <c r="DB184" i="8"/>
  <c r="DD184" i="8" l="1"/>
  <c r="DB185" i="8"/>
  <c r="DD185" i="8" l="1"/>
  <c r="DB186" i="8"/>
  <c r="DB187" i="8" l="1"/>
  <c r="DD186" i="8"/>
  <c r="DD187" i="8" l="1"/>
  <c r="DB188" i="8"/>
  <c r="DD188" i="8" l="1"/>
  <c r="DB189" i="8"/>
  <c r="DD189" i="8" l="1"/>
  <c r="DB190" i="8"/>
  <c r="DD190" i="8" l="1"/>
  <c r="DB191" i="8"/>
  <c r="DD191" i="8" l="1"/>
  <c r="DB192" i="8"/>
  <c r="DD192" i="8" l="1"/>
  <c r="DB193" i="8"/>
  <c r="DD193" i="8" l="1"/>
  <c r="DB194" i="8"/>
  <c r="DB195" i="8" l="1"/>
  <c r="DD194" i="8"/>
  <c r="DB196" i="8" l="1"/>
  <c r="DD195" i="8"/>
  <c r="DB197" i="8" l="1"/>
  <c r="DD196" i="8"/>
  <c r="DD197" i="8" l="1"/>
  <c r="DB198" i="8"/>
  <c r="DB199" i="8" l="1"/>
  <c r="DD198" i="8"/>
  <c r="DD199" i="8" l="1"/>
  <c r="DB200" i="8"/>
  <c r="DB201" i="8" l="1"/>
  <c r="DD200" i="8"/>
  <c r="DD201" i="8" l="1"/>
  <c r="DB202" i="8"/>
  <c r="DB203" i="8" l="1"/>
  <c r="DD202" i="8"/>
  <c r="DB204" i="8" l="1"/>
  <c r="DD203" i="8"/>
  <c r="DB205" i="8" l="1"/>
  <c r="DD204" i="8"/>
  <c r="DD205" i="8" l="1"/>
  <c r="DB206" i="8"/>
  <c r="DB207" i="8" l="1"/>
  <c r="DD206" i="8"/>
  <c r="DD207" i="8" l="1"/>
  <c r="DB208" i="8"/>
  <c r="DB209" i="8" l="1"/>
  <c r="DD208" i="8"/>
  <c r="DD209" i="8" l="1"/>
  <c r="DB210" i="8"/>
  <c r="DB211" i="8" l="1"/>
  <c r="DD210" i="8"/>
  <c r="DB212" i="8" l="1"/>
  <c r="DD211" i="8"/>
  <c r="DB213" i="8" l="1"/>
  <c r="DD212" i="8"/>
  <c r="DD213" i="8" l="1"/>
  <c r="DB214" i="8"/>
  <c r="DB215" i="8" l="1"/>
  <c r="DD214" i="8"/>
  <c r="DD215" i="8" l="1"/>
  <c r="DB216" i="8"/>
  <c r="DB217" i="8" l="1"/>
  <c r="DD216" i="8"/>
  <c r="DD217" i="8" l="1"/>
  <c r="DB218" i="8"/>
  <c r="DB219" i="8" l="1"/>
  <c r="DD218" i="8"/>
  <c r="DB220" i="8" l="1"/>
  <c r="DD219" i="8"/>
  <c r="DB221" i="8" l="1"/>
  <c r="DD220" i="8"/>
  <c r="DD221" i="8" l="1"/>
  <c r="DB222" i="8"/>
  <c r="DB223" i="8" l="1"/>
  <c r="DD222" i="8"/>
  <c r="DD223" i="8" l="1"/>
  <c r="DB224" i="8"/>
  <c r="DB225" i="8" l="1"/>
  <c r="DD224" i="8"/>
  <c r="DD225" i="8" l="1"/>
  <c r="DB226" i="8"/>
  <c r="DB227" i="8" l="1"/>
  <c r="DD226" i="8"/>
  <c r="DB228" i="8" l="1"/>
  <c r="DD227" i="8"/>
  <c r="DB229" i="8" l="1"/>
  <c r="DD228" i="8"/>
  <c r="DD229" i="8" l="1"/>
  <c r="DB230" i="8"/>
  <c r="DB231" i="8" l="1"/>
  <c r="DD230" i="8"/>
  <c r="DD231" i="8" l="1"/>
  <c r="DB232" i="8"/>
  <c r="DB233" i="8" l="1"/>
  <c r="DD232" i="8"/>
  <c r="DD233" i="8" l="1"/>
  <c r="DB234" i="8"/>
  <c r="DB235" i="8" l="1"/>
  <c r="DD234" i="8"/>
  <c r="DB236" i="8" l="1"/>
  <c r="DD235" i="8"/>
  <c r="DB237" i="8" l="1"/>
  <c r="DD236" i="8"/>
  <c r="DD237" i="8" l="1"/>
  <c r="DB238" i="8"/>
  <c r="DB239" i="8" l="1"/>
  <c r="DD238" i="8"/>
  <c r="DD239" i="8" l="1"/>
  <c r="DB240" i="8"/>
  <c r="DB241" i="8" l="1"/>
  <c r="DD240" i="8"/>
  <c r="DD241" i="8" l="1"/>
  <c r="DB242" i="8"/>
  <c r="DB243" i="8" l="1"/>
  <c r="DD242" i="8"/>
  <c r="DB244" i="8" l="1"/>
  <c r="DD243" i="8"/>
  <c r="DB245" i="8" l="1"/>
  <c r="DD244" i="8"/>
  <c r="DD245" i="8" l="1"/>
  <c r="DB246" i="8"/>
  <c r="DB247" i="8" l="1"/>
  <c r="DD246" i="8"/>
  <c r="DD247" i="8" l="1"/>
  <c r="DB248" i="8"/>
  <c r="DB249" i="8" l="1"/>
  <c r="DD248" i="8"/>
  <c r="DD249" i="8" l="1"/>
  <c r="DB250" i="8"/>
  <c r="DB251" i="8" l="1"/>
  <c r="DD250" i="8"/>
  <c r="DB252" i="8" l="1"/>
  <c r="DD251" i="8"/>
  <c r="DB253" i="8" l="1"/>
  <c r="DD252" i="8"/>
  <c r="DD253" i="8" l="1"/>
  <c r="DB254" i="8"/>
  <c r="DB255" i="8" l="1"/>
  <c r="DD254" i="8"/>
  <c r="DD255" i="8" l="1"/>
  <c r="DB256" i="8"/>
  <c r="DB257" i="8" l="1"/>
  <c r="DD256" i="8"/>
  <c r="DD257" i="8" l="1"/>
  <c r="DB258" i="8"/>
  <c r="DB259" i="8" l="1"/>
  <c r="DD258" i="8"/>
  <c r="DB260" i="8" l="1"/>
  <c r="DD259" i="8"/>
  <c r="DB261" i="8" l="1"/>
  <c r="DD260" i="8"/>
  <c r="DD261" i="8" l="1"/>
  <c r="DB262" i="8"/>
  <c r="DB263" i="8" l="1"/>
  <c r="DD262" i="8"/>
  <c r="DD263" i="8" l="1"/>
  <c r="DB264" i="8"/>
  <c r="DB265" i="8" l="1"/>
  <c r="DD264" i="8"/>
  <c r="DD265" i="8" l="1"/>
  <c r="DB266" i="8"/>
  <c r="DB267" i="8" l="1"/>
  <c r="DD266" i="8"/>
  <c r="DB268" i="8" l="1"/>
  <c r="DD267" i="8"/>
  <c r="DB269" i="8" l="1"/>
  <c r="DD268" i="8"/>
  <c r="DD269" i="8" l="1"/>
  <c r="DB270" i="8"/>
  <c r="DB271" i="8" l="1"/>
  <c r="DD270" i="8"/>
  <c r="DD271" i="8" l="1"/>
  <c r="DB272" i="8"/>
  <c r="DB273" i="8" l="1"/>
  <c r="DD272" i="8"/>
  <c r="DD273" i="8" l="1"/>
  <c r="DB274" i="8"/>
  <c r="DB275" i="8" l="1"/>
  <c r="DD274" i="8"/>
  <c r="DB276" i="8" l="1"/>
  <c r="DD275" i="8"/>
  <c r="DB277" i="8" l="1"/>
  <c r="DD276" i="8"/>
  <c r="DD277" i="8" l="1"/>
  <c r="DB278" i="8"/>
  <c r="DB279" i="8" l="1"/>
  <c r="DD278" i="8"/>
  <c r="DD279" i="8" l="1"/>
  <c r="DB280" i="8"/>
  <c r="DB281" i="8" l="1"/>
  <c r="DD280" i="8"/>
  <c r="DD281" i="8" l="1"/>
  <c r="DB282" i="8"/>
  <c r="DB283" i="8" l="1"/>
  <c r="DD282" i="8"/>
  <c r="DB284" i="8" l="1"/>
  <c r="DD283" i="8"/>
  <c r="DB285" i="8" l="1"/>
  <c r="DD284" i="8"/>
  <c r="DD285" i="8" l="1"/>
  <c r="DB286" i="8"/>
  <c r="DB287" i="8" l="1"/>
  <c r="DD286" i="8"/>
  <c r="DD287" i="8" l="1"/>
  <c r="DB288" i="8"/>
  <c r="DB289" i="8" l="1"/>
  <c r="DD288" i="8"/>
  <c r="DD289" i="8" l="1"/>
  <c r="DB290" i="8"/>
  <c r="DB291" i="8" l="1"/>
  <c r="DD290" i="8"/>
  <c r="DB292" i="8" l="1"/>
  <c r="DD291" i="8"/>
  <c r="DB293" i="8" l="1"/>
  <c r="DD292" i="8"/>
  <c r="DD293" i="8" l="1"/>
  <c r="DB294" i="8"/>
  <c r="DB295" i="8" l="1"/>
  <c r="DD294" i="8"/>
  <c r="DD295" i="8" l="1"/>
  <c r="DB296" i="8"/>
  <c r="DB297" i="8" l="1"/>
  <c r="DD296" i="8"/>
  <c r="DD297" i="8" l="1"/>
  <c r="DB298" i="8"/>
  <c r="DB299" i="8" l="1"/>
  <c r="DD298" i="8"/>
  <c r="DB300" i="8" l="1"/>
  <c r="DD299" i="8"/>
  <c r="DB301" i="8" l="1"/>
  <c r="DD300" i="8"/>
  <c r="DD301" i="8" l="1"/>
  <c r="DB302" i="8"/>
  <c r="DB303" i="8" l="1"/>
  <c r="DD302" i="8"/>
  <c r="DD303" i="8" l="1"/>
  <c r="DB304" i="8"/>
  <c r="DB305" i="8" l="1"/>
  <c r="DD304" i="8"/>
  <c r="DD305" i="8" l="1"/>
  <c r="DB306" i="8"/>
  <c r="DB307" i="8" l="1"/>
  <c r="DD306" i="8"/>
  <c r="DB308" i="8" l="1"/>
  <c r="DD307" i="8"/>
  <c r="DB309" i="8" l="1"/>
  <c r="DD308" i="8"/>
  <c r="DD309" i="8" l="1"/>
  <c r="DB310" i="8"/>
  <c r="DB311" i="8" l="1"/>
  <c r="DD310" i="8"/>
  <c r="DD311" i="8" l="1"/>
  <c r="DB312" i="8"/>
  <c r="DB313" i="8" l="1"/>
  <c r="DD312" i="8"/>
  <c r="DD313" i="8" l="1"/>
  <c r="DB314" i="8"/>
  <c r="DB315" i="8" l="1"/>
  <c r="DD314" i="8"/>
  <c r="DB316" i="8" l="1"/>
  <c r="DD315" i="8"/>
  <c r="DB317" i="8" l="1"/>
  <c r="DD316" i="8"/>
  <c r="DD317" i="8" l="1"/>
  <c r="DB318" i="8"/>
  <c r="DB319" i="8" l="1"/>
  <c r="DD318" i="8"/>
  <c r="DD319" i="8" l="1"/>
  <c r="DB320" i="8"/>
  <c r="DB321" i="8" l="1"/>
  <c r="DD320" i="8"/>
  <c r="DD321" i="8" l="1"/>
  <c r="DB322" i="8"/>
  <c r="DB323" i="8" l="1"/>
  <c r="DD322" i="8"/>
  <c r="DB324" i="8" l="1"/>
  <c r="DD323" i="8"/>
  <c r="DB325" i="8" l="1"/>
  <c r="DD324" i="8"/>
  <c r="DD325" i="8" l="1"/>
  <c r="DB326" i="8"/>
  <c r="DB327" i="8" l="1"/>
  <c r="DD326" i="8"/>
  <c r="DD327" i="8" l="1"/>
  <c r="DB328" i="8"/>
  <c r="DB329" i="8" l="1"/>
  <c r="DD328" i="8"/>
  <c r="DD329" i="8" l="1"/>
  <c r="DB330" i="8"/>
  <c r="DB331" i="8" l="1"/>
  <c r="DD330" i="8"/>
  <c r="DB332" i="8" l="1"/>
  <c r="DD331" i="8"/>
  <c r="DB333" i="8" l="1"/>
  <c r="DD332" i="8"/>
  <c r="DD333" i="8" l="1"/>
  <c r="DB334" i="8"/>
  <c r="DB335" i="8" l="1"/>
  <c r="DD334" i="8"/>
  <c r="DD335" i="8" l="1"/>
  <c r="DB336" i="8"/>
  <c r="DB337" i="8" l="1"/>
  <c r="DD336" i="8"/>
  <c r="DD337" i="8" l="1"/>
  <c r="DB338" i="8"/>
  <c r="DB339" i="8" l="1"/>
  <c r="DD338" i="8"/>
  <c r="DB340" i="8" l="1"/>
  <c r="DD339" i="8"/>
  <c r="DB341" i="8" l="1"/>
  <c r="DD340" i="8"/>
  <c r="DD341" i="8" l="1"/>
  <c r="DB342" i="8"/>
  <c r="DB343" i="8" l="1"/>
  <c r="DD342" i="8"/>
  <c r="DD343" i="8" l="1"/>
  <c r="DB344" i="8"/>
  <c r="DB345" i="8" l="1"/>
  <c r="DD344" i="8"/>
  <c r="DD345" i="8" l="1"/>
  <c r="DB346" i="8"/>
  <c r="DB347" i="8" l="1"/>
  <c r="DD346" i="8"/>
  <c r="DB348" i="8" l="1"/>
  <c r="DD347" i="8"/>
  <c r="DB349" i="8" l="1"/>
  <c r="DD348" i="8"/>
  <c r="DD349" i="8" l="1"/>
  <c r="DB350" i="8"/>
  <c r="DB351" i="8" l="1"/>
  <c r="DD350" i="8"/>
  <c r="DD351" i="8" l="1"/>
  <c r="DB352" i="8"/>
  <c r="DB353" i="8" l="1"/>
  <c r="DD352" i="8"/>
  <c r="DD353" i="8" l="1"/>
  <c r="DB354" i="8"/>
  <c r="DB355" i="8" l="1"/>
  <c r="DD354" i="8"/>
  <c r="DB356" i="8" l="1"/>
  <c r="DD355" i="8"/>
  <c r="DB357" i="8" l="1"/>
  <c r="DD356" i="8"/>
  <c r="DD357" i="8" l="1"/>
  <c r="DB358" i="8"/>
  <c r="DB359" i="8" l="1"/>
  <c r="DD358" i="8"/>
  <c r="DD359" i="8" l="1"/>
  <c r="DB360" i="8"/>
  <c r="DB361" i="8" l="1"/>
  <c r="DD360" i="8"/>
  <c r="DD361" i="8" l="1"/>
  <c r="DB362" i="8"/>
  <c r="DB363" i="8" l="1"/>
  <c r="DD362" i="8"/>
  <c r="DB364" i="8" l="1"/>
  <c r="DD363" i="8"/>
  <c r="DB365" i="8" l="1"/>
  <c r="DD364" i="8"/>
  <c r="DB366" i="8" l="1"/>
  <c r="DD365" i="8"/>
  <c r="DB367" i="8" l="1"/>
  <c r="DD366" i="8"/>
  <c r="DD367" i="8" l="1"/>
  <c r="DB368" i="8"/>
  <c r="DB369" i="8" l="1"/>
  <c r="DD368" i="8"/>
  <c r="DD369" i="8" l="1"/>
  <c r="DB370" i="8"/>
  <c r="DB371" i="8" l="1"/>
  <c r="DD370" i="8"/>
  <c r="DB372" i="8" l="1"/>
  <c r="DD371" i="8"/>
  <c r="DB373" i="8" l="1"/>
  <c r="DD372" i="8"/>
  <c r="DD373" i="8" l="1"/>
  <c r="DB374" i="8"/>
  <c r="DB375" i="8" l="1"/>
  <c r="DD374" i="8"/>
  <c r="DD375" i="8" l="1"/>
  <c r="DB376" i="8"/>
  <c r="DB377" i="8" l="1"/>
  <c r="DD376" i="8"/>
  <c r="DD377" i="8" l="1"/>
  <c r="DB378" i="8"/>
  <c r="DB379" i="8" l="1"/>
  <c r="DD378" i="8"/>
  <c r="DB380" i="8" l="1"/>
  <c r="DD379" i="8"/>
  <c r="DB381" i="8" l="1"/>
  <c r="DD380" i="8"/>
  <c r="DB382" i="8" l="1"/>
  <c r="DD381" i="8"/>
  <c r="DB383" i="8" l="1"/>
  <c r="DD382" i="8"/>
  <c r="DD383" i="8" l="1"/>
  <c r="DB384" i="8"/>
  <c r="DB385" i="8" l="1"/>
  <c r="DD384" i="8"/>
  <c r="DD385" i="8" l="1"/>
  <c r="DB386" i="8"/>
  <c r="DB387" i="8" l="1"/>
  <c r="DD386" i="8"/>
  <c r="DB388" i="8" l="1"/>
  <c r="DD387" i="8"/>
  <c r="DB389" i="8" l="1"/>
  <c r="DD388" i="8"/>
  <c r="DD389" i="8" l="1"/>
  <c r="DB390" i="8"/>
  <c r="DB391" i="8" l="1"/>
  <c r="DD390" i="8"/>
  <c r="DD391" i="8" l="1"/>
  <c r="DB392" i="8"/>
  <c r="DB393" i="8" l="1"/>
  <c r="DD392" i="8"/>
  <c r="DD393" i="8" l="1"/>
  <c r="DB394" i="8"/>
  <c r="DB395" i="8" l="1"/>
  <c r="DD394" i="8"/>
  <c r="DD395" i="8" l="1"/>
  <c r="DB396" i="8"/>
  <c r="DB397" i="8" l="1"/>
  <c r="DD396" i="8"/>
  <c r="DB398" i="8" l="1"/>
  <c r="DD397" i="8"/>
  <c r="DB399" i="8" l="1"/>
  <c r="DD398" i="8"/>
  <c r="DD399" i="8" l="1"/>
  <c r="DB400" i="8"/>
  <c r="DB401" i="8" l="1"/>
  <c r="DD400" i="8"/>
  <c r="DD401" i="8" l="1"/>
  <c r="DB402" i="8"/>
  <c r="DB403" i="8" l="1"/>
  <c r="DD402" i="8"/>
  <c r="DD403" i="8" l="1"/>
  <c r="DB404" i="8"/>
  <c r="DB405" i="8" l="1"/>
  <c r="DD404" i="8"/>
  <c r="DB406" i="8" l="1"/>
  <c r="DD405" i="8"/>
  <c r="DB407" i="8" l="1"/>
  <c r="DD406" i="8"/>
  <c r="DD407" i="8" l="1"/>
  <c r="DB408" i="8"/>
  <c r="DB409" i="8" l="1"/>
  <c r="DD408" i="8"/>
  <c r="DD409" i="8" l="1"/>
  <c r="DB410" i="8"/>
  <c r="DB411" i="8" l="1"/>
  <c r="DD410" i="8"/>
  <c r="DD411" i="8" l="1"/>
  <c r="DB412" i="8"/>
  <c r="DB413" i="8" l="1"/>
  <c r="DD412" i="8"/>
  <c r="DB414" i="8" l="1"/>
  <c r="DD413" i="8"/>
  <c r="DB415" i="8" l="1"/>
  <c r="DD414" i="8"/>
  <c r="DD415" i="8" l="1"/>
  <c r="DB416" i="8"/>
  <c r="DB417" i="8" l="1"/>
  <c r="DD416" i="8"/>
  <c r="DD417" i="8" l="1"/>
  <c r="DB418" i="8"/>
  <c r="DB419" i="8" l="1"/>
  <c r="DD418" i="8"/>
  <c r="DD419" i="8" l="1"/>
  <c r="DB420" i="8"/>
  <c r="DB421" i="8" l="1"/>
  <c r="DD420" i="8"/>
  <c r="DB422" i="8" l="1"/>
  <c r="DD421" i="8"/>
  <c r="DB423" i="8" l="1"/>
  <c r="DD422" i="8"/>
  <c r="DD423" i="8" l="1"/>
  <c r="DB424" i="8"/>
  <c r="DB425" i="8" l="1"/>
  <c r="DD424" i="8"/>
  <c r="DD425" i="8" l="1"/>
  <c r="DB426" i="8"/>
  <c r="DB427" i="8" l="1"/>
  <c r="DD426" i="8"/>
  <c r="DD427" i="8" l="1"/>
  <c r="DB428" i="8"/>
  <c r="DB429" i="8" l="1"/>
  <c r="DD428" i="8"/>
  <c r="DB430" i="8" l="1"/>
  <c r="DD429" i="8"/>
  <c r="DB431" i="8" l="1"/>
  <c r="DD430" i="8"/>
  <c r="DD431" i="8" l="1"/>
  <c r="DB432" i="8"/>
  <c r="DB433" i="8" l="1"/>
  <c r="DD432" i="8"/>
  <c r="DD433" i="8" l="1"/>
  <c r="DB434" i="8"/>
  <c r="DB435" i="8" l="1"/>
  <c r="DD434" i="8"/>
  <c r="DD435" i="8" l="1"/>
  <c r="DB436" i="8"/>
  <c r="DB437" i="8" l="1"/>
  <c r="DD436" i="8"/>
  <c r="DB438" i="8" l="1"/>
  <c r="DD437" i="8"/>
  <c r="DB439" i="8" l="1"/>
  <c r="DD438" i="8"/>
  <c r="DD439" i="8" l="1"/>
  <c r="DB440" i="8"/>
  <c r="DB441" i="8" l="1"/>
  <c r="DD440" i="8"/>
  <c r="DD441" i="8" l="1"/>
  <c r="DB442" i="8"/>
  <c r="DB443" i="8" l="1"/>
  <c r="DD442" i="8"/>
  <c r="DD443" i="8" l="1"/>
  <c r="DB444" i="8"/>
  <c r="DB445" i="8" l="1"/>
  <c r="DD444" i="8"/>
  <c r="DB446" i="8" l="1"/>
  <c r="DD445" i="8"/>
  <c r="DB447" i="8" l="1"/>
  <c r="DD446" i="8"/>
  <c r="DD447" i="8" l="1"/>
  <c r="DB448" i="8"/>
  <c r="DB449" i="8" l="1"/>
  <c r="DD448" i="8"/>
  <c r="DD449" i="8" l="1"/>
  <c r="DB450" i="8"/>
  <c r="DB451" i="8" l="1"/>
  <c r="DD450" i="8"/>
  <c r="DD451" i="8" l="1"/>
  <c r="DB452" i="8"/>
  <c r="DB453" i="8" l="1"/>
  <c r="DD452" i="8"/>
  <c r="DB454" i="8" l="1"/>
  <c r="DD453" i="8"/>
  <c r="DB455" i="8" l="1"/>
  <c r="DD454" i="8"/>
  <c r="DD455" i="8" l="1"/>
  <c r="DB456" i="8"/>
  <c r="DB457" i="8" l="1"/>
  <c r="DD456" i="8"/>
  <c r="DD457" i="8" l="1"/>
  <c r="DB458" i="8"/>
  <c r="DB459" i="8" l="1"/>
  <c r="DD458" i="8"/>
  <c r="DD459" i="8" l="1"/>
  <c r="DB460" i="8"/>
  <c r="DB461" i="8" l="1"/>
  <c r="DD460" i="8"/>
  <c r="DB462" i="8" l="1"/>
  <c r="DD461" i="8"/>
  <c r="DB463" i="8" l="1"/>
  <c r="DD462" i="8"/>
  <c r="DD463" i="8" l="1"/>
  <c r="DB464" i="8"/>
  <c r="DB465" i="8" l="1"/>
  <c r="DD464" i="8"/>
  <c r="DD465" i="8" l="1"/>
  <c r="DB466" i="8"/>
  <c r="DB467" i="8" l="1"/>
  <c r="DD466" i="8"/>
  <c r="DD467" i="8" l="1"/>
  <c r="DB468" i="8"/>
  <c r="DB469" i="8" l="1"/>
  <c r="DD468" i="8"/>
  <c r="DB470" i="8" l="1"/>
  <c r="DD469" i="8"/>
  <c r="DB471" i="8" l="1"/>
  <c r="DD470" i="8"/>
  <c r="DD471" i="8" l="1"/>
  <c r="DB472" i="8"/>
  <c r="DB473" i="8" l="1"/>
  <c r="DD472" i="8"/>
  <c r="DD473" i="8" l="1"/>
  <c r="DB474" i="8"/>
  <c r="DB475" i="8" l="1"/>
  <c r="DD474" i="8"/>
  <c r="DD475" i="8" l="1"/>
  <c r="DB476" i="8"/>
  <c r="DB477" i="8" l="1"/>
  <c r="DD476" i="8"/>
  <c r="DB478" i="8" l="1"/>
  <c r="DD477" i="8"/>
  <c r="DB479" i="8" l="1"/>
  <c r="DD478" i="8"/>
  <c r="DD479" i="8" l="1"/>
  <c r="DB480" i="8"/>
  <c r="DB481" i="8" l="1"/>
  <c r="DD480" i="8"/>
  <c r="DD481" i="8" l="1"/>
  <c r="DB482" i="8"/>
  <c r="DB483" i="8" l="1"/>
  <c r="DD482" i="8"/>
  <c r="DD483" i="8" l="1"/>
  <c r="DB484" i="8"/>
  <c r="DB485" i="8" l="1"/>
  <c r="DD484" i="8"/>
  <c r="DB486" i="8" l="1"/>
  <c r="DD485" i="8"/>
  <c r="DB487" i="8" l="1"/>
  <c r="DD486" i="8"/>
  <c r="DD487" i="8" l="1"/>
  <c r="DB488" i="8"/>
  <c r="DB489" i="8" l="1"/>
  <c r="DD488" i="8"/>
  <c r="DD489" i="8" l="1"/>
  <c r="DB490" i="8"/>
  <c r="DB491" i="8" l="1"/>
  <c r="DD490" i="8"/>
  <c r="DD491" i="8" l="1"/>
  <c r="DB492" i="8"/>
  <c r="DB493" i="8" l="1"/>
  <c r="DD492" i="8"/>
  <c r="DB494" i="8" l="1"/>
  <c r="DD493" i="8"/>
  <c r="DB495" i="8" l="1"/>
  <c r="DD494" i="8"/>
  <c r="DD495" i="8" l="1"/>
  <c r="DB496" i="8"/>
  <c r="DB497" i="8" l="1"/>
  <c r="DD496" i="8"/>
  <c r="DD497" i="8" l="1"/>
  <c r="DB498" i="8"/>
  <c r="DB499" i="8" l="1"/>
  <c r="DD498" i="8"/>
  <c r="DD499" i="8" l="1"/>
  <c r="DB500" i="8"/>
  <c r="DB501" i="8" l="1"/>
  <c r="DD500" i="8"/>
  <c r="DB502" i="8" l="1"/>
  <c r="DD501" i="8"/>
  <c r="DB503" i="8" l="1"/>
  <c r="DD502" i="8"/>
  <c r="DD503" i="8" l="1"/>
  <c r="DB504" i="8"/>
  <c r="DB505" i="8" l="1"/>
  <c r="DD504" i="8"/>
  <c r="DD505" i="8" l="1"/>
  <c r="DB506" i="8"/>
  <c r="DB507" i="8" l="1"/>
  <c r="DD506" i="8"/>
  <c r="DD507" i="8" l="1"/>
  <c r="DB508" i="8"/>
  <c r="DB509" i="8" l="1"/>
  <c r="DD508" i="8"/>
  <c r="DB510" i="8" l="1"/>
  <c r="DD509" i="8"/>
  <c r="DB511" i="8" l="1"/>
  <c r="DD510" i="8"/>
  <c r="DD511" i="8" l="1"/>
  <c r="DB512" i="8"/>
  <c r="DB513" i="8" l="1"/>
  <c r="DD512" i="8"/>
  <c r="DD513" i="8" l="1"/>
  <c r="DB514" i="8"/>
  <c r="DB515" i="8" l="1"/>
  <c r="DD514" i="8"/>
  <c r="DD515" i="8" l="1"/>
  <c r="DB516" i="8"/>
  <c r="DB517" i="8" l="1"/>
  <c r="DD516" i="8"/>
  <c r="DB518" i="8" l="1"/>
  <c r="DD517" i="8"/>
  <c r="DB519" i="8" l="1"/>
  <c r="DD518" i="8"/>
  <c r="DD519" i="8" l="1"/>
  <c r="DB520" i="8"/>
  <c r="DB521" i="8" l="1"/>
  <c r="DD520" i="8"/>
  <c r="DD521" i="8" l="1"/>
  <c r="DB522" i="8"/>
  <c r="DB523" i="8" l="1"/>
  <c r="DD522" i="8"/>
  <c r="DD523" i="8" l="1"/>
  <c r="DB524" i="8"/>
  <c r="DB525" i="8" l="1"/>
  <c r="DD524" i="8"/>
  <c r="DB526" i="8" l="1"/>
  <c r="DD525" i="8"/>
  <c r="DB527" i="8" l="1"/>
  <c r="DD526" i="8"/>
  <c r="DD527" i="8" l="1"/>
  <c r="DB528" i="8"/>
  <c r="DB529" i="8" l="1"/>
  <c r="DD528" i="8"/>
  <c r="DD529" i="8" l="1"/>
  <c r="DB530" i="8"/>
  <c r="DB531" i="8" l="1"/>
  <c r="DD530" i="8"/>
  <c r="DD531" i="8" l="1"/>
  <c r="DB532" i="8"/>
  <c r="DB533" i="8" l="1"/>
  <c r="DD532" i="8"/>
  <c r="DB534" i="8" l="1"/>
  <c r="DD533" i="8"/>
  <c r="DB535" i="8" l="1"/>
  <c r="DD534" i="8"/>
  <c r="DD535" i="8" l="1"/>
  <c r="DB536" i="8"/>
  <c r="DB537" i="8" l="1"/>
  <c r="DD536" i="8"/>
  <c r="DD537" i="8" l="1"/>
  <c r="DB538" i="8"/>
  <c r="DB539" i="8" l="1"/>
  <c r="DD538" i="8"/>
  <c r="DD539" i="8" l="1"/>
  <c r="DB540" i="8"/>
  <c r="DB541" i="8" l="1"/>
  <c r="DD540" i="8"/>
  <c r="DB542" i="8" l="1"/>
  <c r="DD541" i="8"/>
  <c r="DB543" i="8" l="1"/>
  <c r="DD542" i="8"/>
  <c r="DD543" i="8" l="1"/>
  <c r="DB544" i="8"/>
  <c r="DB545" i="8" l="1"/>
  <c r="DD544" i="8"/>
  <c r="DD545" i="8" l="1"/>
  <c r="DB546" i="8"/>
  <c r="DB547" i="8" l="1"/>
  <c r="DD546" i="8"/>
  <c r="DD547" i="8" l="1"/>
  <c r="DB548" i="8"/>
  <c r="DB549" i="8" l="1"/>
  <c r="DD548" i="8"/>
  <c r="DB550" i="8" l="1"/>
  <c r="DD549" i="8"/>
  <c r="DB551" i="8" l="1"/>
  <c r="DD550" i="8"/>
  <c r="DD551" i="8" l="1"/>
  <c r="DB552" i="8"/>
  <c r="DB553" i="8" l="1"/>
  <c r="DD552" i="8"/>
  <c r="DD553" i="8" l="1"/>
  <c r="DB554" i="8"/>
  <c r="DB555" i="8" l="1"/>
  <c r="DD554" i="8"/>
  <c r="DD555" i="8" l="1"/>
  <c r="DB556" i="8"/>
  <c r="DB557" i="8" l="1"/>
  <c r="DD556" i="8"/>
  <c r="DB558" i="8" l="1"/>
  <c r="DD557" i="8"/>
  <c r="DB559" i="8" l="1"/>
  <c r="DD558" i="8"/>
  <c r="DD559" i="8" l="1"/>
  <c r="DB560" i="8"/>
  <c r="DB561" i="8" l="1"/>
  <c r="DD560" i="8"/>
  <c r="DD561" i="8" l="1"/>
  <c r="DB562" i="8"/>
  <c r="DB563" i="8" l="1"/>
  <c r="DD562" i="8"/>
  <c r="DD563" i="8" l="1"/>
  <c r="DB564" i="8"/>
  <c r="DB565" i="8" l="1"/>
  <c r="DD564" i="8"/>
  <c r="DB566" i="8" l="1"/>
  <c r="DD565" i="8"/>
  <c r="DB567" i="8" l="1"/>
  <c r="DD566" i="8"/>
  <c r="DD567" i="8" l="1"/>
  <c r="DB568" i="8"/>
  <c r="DB569" i="8" l="1"/>
  <c r="DD568" i="8"/>
  <c r="DD569" i="8" l="1"/>
  <c r="DB570" i="8"/>
  <c r="DB571" i="8" l="1"/>
  <c r="DD570" i="8"/>
  <c r="DD571" i="8" l="1"/>
  <c r="DB572" i="8"/>
  <c r="DB573" i="8" l="1"/>
  <c r="DD572" i="8"/>
  <c r="DB574" i="8" l="1"/>
  <c r="DD573" i="8"/>
  <c r="DB575" i="8" l="1"/>
  <c r="DD574" i="8"/>
  <c r="DD575" i="8" l="1"/>
  <c r="DB576" i="8"/>
  <c r="DB577" i="8" l="1"/>
  <c r="DD576" i="8"/>
  <c r="DD577" i="8" l="1"/>
  <c r="DB578" i="8"/>
  <c r="DB579" i="8" l="1"/>
  <c r="DD578" i="8"/>
  <c r="DD579" i="8" l="1"/>
  <c r="DB580" i="8"/>
  <c r="DB581" i="8" l="1"/>
  <c r="DD580" i="8"/>
  <c r="DB582" i="8" l="1"/>
  <c r="DD581" i="8"/>
  <c r="DB583" i="8" l="1"/>
  <c r="DD582" i="8"/>
  <c r="DD583" i="8" l="1"/>
  <c r="DB584" i="8"/>
  <c r="DB585" i="8" l="1"/>
  <c r="DD584" i="8"/>
  <c r="DD585" i="8" l="1"/>
  <c r="DB586" i="8"/>
  <c r="DB587" i="8" l="1"/>
  <c r="DD586" i="8"/>
  <c r="DD587" i="8" l="1"/>
  <c r="DB588" i="8"/>
  <c r="DB589" i="8" l="1"/>
  <c r="DD588" i="8"/>
  <c r="DB590" i="8" l="1"/>
  <c r="DD589" i="8"/>
  <c r="DB591" i="8" l="1"/>
  <c r="DD590" i="8"/>
  <c r="DD591" i="8" l="1"/>
  <c r="DB592" i="8"/>
  <c r="DB593" i="8" l="1"/>
  <c r="DD592" i="8"/>
  <c r="DD593" i="8" l="1"/>
  <c r="DB594" i="8"/>
  <c r="DB595" i="8" l="1"/>
  <c r="DD594" i="8"/>
  <c r="DD595" i="8" l="1"/>
  <c r="DB596" i="8"/>
  <c r="DB597" i="8" l="1"/>
  <c r="DD596" i="8"/>
  <c r="DB598" i="8" l="1"/>
  <c r="DD597" i="8"/>
  <c r="DB599" i="8" l="1"/>
  <c r="DD598" i="8"/>
  <c r="DD599" i="8" l="1"/>
  <c r="DB600" i="8"/>
  <c r="DB601" i="8" l="1"/>
  <c r="DD600" i="8"/>
  <c r="DD601" i="8" l="1"/>
  <c r="DB602" i="8"/>
  <c r="DB603" i="8" l="1"/>
  <c r="DD602" i="8"/>
  <c r="DD603" i="8" l="1"/>
  <c r="DB604" i="8"/>
  <c r="DB605" i="8" l="1"/>
  <c r="DD604" i="8"/>
  <c r="DB606" i="8" l="1"/>
  <c r="DD605" i="8"/>
  <c r="DB607" i="8" l="1"/>
  <c r="DD606" i="8"/>
  <c r="DD607" i="8" l="1"/>
  <c r="DB608" i="8"/>
  <c r="DB609" i="8" l="1"/>
  <c r="DD608" i="8"/>
  <c r="DD609" i="8" l="1"/>
  <c r="DB610" i="8"/>
  <c r="DB611" i="8" l="1"/>
  <c r="DD610" i="8"/>
  <c r="DD611" i="8" l="1"/>
  <c r="DB612" i="8"/>
  <c r="DB613" i="8" l="1"/>
  <c r="DD612" i="8"/>
  <c r="DB614" i="8" l="1"/>
  <c r="DD613" i="8"/>
  <c r="DB615" i="8" l="1"/>
  <c r="DD614" i="8"/>
  <c r="DD615" i="8" l="1"/>
  <c r="DB616" i="8"/>
  <c r="DB617" i="8" l="1"/>
  <c r="DD616" i="8"/>
  <c r="DD617" i="8" l="1"/>
  <c r="DB618" i="8"/>
  <c r="DB619" i="8" l="1"/>
  <c r="DD618" i="8"/>
  <c r="DD619" i="8" l="1"/>
  <c r="DB620" i="8"/>
  <c r="DB621" i="8" l="1"/>
  <c r="DD620" i="8"/>
  <c r="DB622" i="8" l="1"/>
  <c r="DD621" i="8"/>
  <c r="DB623" i="8" l="1"/>
  <c r="DD622" i="8"/>
  <c r="DD623" i="8" l="1"/>
  <c r="DB624" i="8"/>
  <c r="DB625" i="8" l="1"/>
  <c r="DD624" i="8"/>
  <c r="DD625" i="8" l="1"/>
  <c r="DB626" i="8"/>
  <c r="DB627" i="8" l="1"/>
  <c r="DD626" i="8"/>
  <c r="DD627" i="8" l="1"/>
  <c r="DB628" i="8"/>
  <c r="DB629" i="8" l="1"/>
  <c r="DD628" i="8"/>
  <c r="DB630" i="8" l="1"/>
  <c r="DD629" i="8"/>
  <c r="DB631" i="8" l="1"/>
  <c r="DD630" i="8"/>
  <c r="DD631" i="8" l="1"/>
  <c r="DB632" i="8"/>
  <c r="DB633" i="8" l="1"/>
  <c r="DD632" i="8"/>
  <c r="DD633" i="8" l="1"/>
  <c r="DB634" i="8"/>
  <c r="DB635" i="8" l="1"/>
  <c r="DD634" i="8"/>
  <c r="DD635" i="8" l="1"/>
  <c r="DB636" i="8"/>
  <c r="DB637" i="8" l="1"/>
  <c r="DD636" i="8"/>
  <c r="DB638" i="8" l="1"/>
  <c r="DD637" i="8"/>
  <c r="DB639" i="8" l="1"/>
  <c r="DD638" i="8"/>
  <c r="DD639" i="8" l="1"/>
  <c r="DB640" i="8"/>
  <c r="DB641" i="8" l="1"/>
  <c r="DD640" i="8"/>
  <c r="DD641" i="8" l="1"/>
  <c r="DB642" i="8"/>
  <c r="DB643" i="8" l="1"/>
  <c r="DD642" i="8"/>
  <c r="DD643" i="8" l="1"/>
  <c r="DB644" i="8"/>
  <c r="DB645" i="8" l="1"/>
  <c r="DD644" i="8"/>
  <c r="DB646" i="8" l="1"/>
  <c r="DD645" i="8"/>
  <c r="DB647" i="8" l="1"/>
  <c r="DD646" i="8"/>
  <c r="DD647" i="8" l="1"/>
  <c r="DB648" i="8"/>
  <c r="DB649" i="8" l="1"/>
  <c r="DD648" i="8"/>
  <c r="DD649" i="8" l="1"/>
  <c r="DB650" i="8"/>
  <c r="DB651" i="8" l="1"/>
  <c r="DD650" i="8"/>
  <c r="DD651" i="8" l="1"/>
  <c r="DB652" i="8"/>
  <c r="DB653" i="8" l="1"/>
  <c r="DD652" i="8"/>
  <c r="DB654" i="8" l="1"/>
  <c r="DD653" i="8"/>
  <c r="DB655" i="8" l="1"/>
  <c r="DD654" i="8"/>
  <c r="DD655" i="8" l="1"/>
  <c r="DB656" i="8"/>
  <c r="DB657" i="8" l="1"/>
  <c r="DD656" i="8"/>
  <c r="DD657" i="8" l="1"/>
  <c r="DB658" i="8"/>
  <c r="DB659" i="8" l="1"/>
  <c r="DD658" i="8"/>
  <c r="DD659" i="8" l="1"/>
  <c r="DB660" i="8"/>
  <c r="DB661" i="8" l="1"/>
  <c r="DD660" i="8"/>
  <c r="DB662" i="8" l="1"/>
  <c r="DD661" i="8"/>
  <c r="DB663" i="8" l="1"/>
  <c r="DD662" i="8"/>
  <c r="DD663" i="8" l="1"/>
  <c r="DB664" i="8"/>
  <c r="DB665" i="8" l="1"/>
  <c r="DD664" i="8"/>
  <c r="DD665" i="8" l="1"/>
  <c r="DB666" i="8"/>
  <c r="DB667" i="8" l="1"/>
  <c r="DD666" i="8"/>
  <c r="DD667" i="8" l="1"/>
  <c r="DB668" i="8"/>
  <c r="DB669" i="8" l="1"/>
  <c r="DD668" i="8"/>
  <c r="DB670" i="8" l="1"/>
  <c r="DD669" i="8"/>
  <c r="DB671" i="8" l="1"/>
  <c r="DD670" i="8"/>
  <c r="DD671" i="8" l="1"/>
  <c r="DB672" i="8"/>
  <c r="DB673" i="8" l="1"/>
  <c r="DD672" i="8"/>
  <c r="DD673" i="8" l="1"/>
  <c r="DB674" i="8"/>
  <c r="DB675" i="8" l="1"/>
  <c r="DD674" i="8"/>
  <c r="DD675" i="8" l="1"/>
  <c r="DB676" i="8"/>
  <c r="DB677" i="8" l="1"/>
  <c r="DD676" i="8"/>
  <c r="DB678" i="8" l="1"/>
  <c r="DD677" i="8"/>
  <c r="DB679" i="8" l="1"/>
  <c r="DD678" i="8"/>
  <c r="DD679" i="8" l="1"/>
  <c r="DB680" i="8"/>
  <c r="DB681" i="8" l="1"/>
  <c r="DD680" i="8"/>
  <c r="DD681" i="8" l="1"/>
  <c r="DB682" i="8"/>
  <c r="DB683" i="8" l="1"/>
  <c r="DD682" i="8"/>
  <c r="DD683" i="8" l="1"/>
  <c r="DB684" i="8"/>
  <c r="DB685" i="8" l="1"/>
  <c r="DD684" i="8"/>
  <c r="DB686" i="8" l="1"/>
  <c r="DD685" i="8"/>
  <c r="DB687" i="8" l="1"/>
  <c r="DD686" i="8"/>
  <c r="DD687" i="8" l="1"/>
  <c r="DB688" i="8"/>
  <c r="DB689" i="8" l="1"/>
  <c r="DD688" i="8"/>
  <c r="DD689" i="8" l="1"/>
  <c r="DB690" i="8"/>
  <c r="DB691" i="8" l="1"/>
  <c r="DD690" i="8"/>
  <c r="DD691" i="8" l="1"/>
  <c r="DB692" i="8"/>
  <c r="DB693" i="8" l="1"/>
  <c r="DD692" i="8"/>
  <c r="DB694" i="8" l="1"/>
  <c r="DD693" i="8"/>
  <c r="DB695" i="8" l="1"/>
  <c r="DD694" i="8"/>
  <c r="DD695" i="8" l="1"/>
  <c r="DB696" i="8"/>
  <c r="DB697" i="8" l="1"/>
  <c r="DD696" i="8"/>
  <c r="DD697" i="8" l="1"/>
  <c r="DB698" i="8"/>
  <c r="DB699" i="8" l="1"/>
  <c r="DD698" i="8"/>
  <c r="DD699" i="8" l="1"/>
  <c r="DB700" i="8"/>
  <c r="DB701" i="8" l="1"/>
  <c r="DD700" i="8"/>
  <c r="DB702" i="8" l="1"/>
  <c r="DD701" i="8"/>
  <c r="DB703" i="8" l="1"/>
  <c r="DD702" i="8"/>
  <c r="DD703" i="8" l="1"/>
  <c r="DB704" i="8"/>
  <c r="DB705" i="8" l="1"/>
  <c r="DD704" i="8"/>
  <c r="DD705" i="8" l="1"/>
  <c r="DB706" i="8"/>
  <c r="DB707" i="8" l="1"/>
  <c r="DD706" i="8"/>
  <c r="DD707" i="8" l="1"/>
  <c r="DB708" i="8"/>
  <c r="DB709" i="8" l="1"/>
  <c r="DD708" i="8"/>
  <c r="DB710" i="8" l="1"/>
  <c r="DD709" i="8"/>
  <c r="DB711" i="8" l="1"/>
  <c r="DD710" i="8"/>
  <c r="DD711" i="8" l="1"/>
  <c r="DB712" i="8"/>
  <c r="DB713" i="8" l="1"/>
  <c r="DD712" i="8"/>
  <c r="DD713" i="8" l="1"/>
  <c r="DB714" i="8"/>
  <c r="DB715" i="8" l="1"/>
  <c r="DD714" i="8"/>
  <c r="DD715" i="8" l="1"/>
  <c r="DB716" i="8"/>
  <c r="DB717" i="8" l="1"/>
  <c r="DD716" i="8"/>
  <c r="DD717" i="8" l="1"/>
  <c r="DB718" i="8"/>
  <c r="DB719" i="8" l="1"/>
  <c r="DD718" i="8"/>
  <c r="DD719" i="8" l="1"/>
  <c r="DB720" i="8"/>
  <c r="DB721" i="8" l="1"/>
  <c r="DD720" i="8"/>
  <c r="DD721" i="8" l="1"/>
  <c r="DB722" i="8"/>
  <c r="DB723" i="8" l="1"/>
  <c r="DD722" i="8"/>
  <c r="DD723" i="8" l="1"/>
  <c r="DB724" i="8"/>
  <c r="DB725" i="8" l="1"/>
  <c r="DD724" i="8"/>
  <c r="DD725" i="8" l="1"/>
  <c r="DB726" i="8"/>
  <c r="DB727" i="8" l="1"/>
  <c r="DD726" i="8"/>
  <c r="DD727" i="8" l="1"/>
  <c r="DB728" i="8"/>
  <c r="DB729" i="8" l="1"/>
  <c r="DD728" i="8"/>
  <c r="DD729" i="8" l="1"/>
  <c r="DB730" i="8"/>
  <c r="DB731" i="8" l="1"/>
  <c r="DD730" i="8"/>
  <c r="DD731" i="8" l="1"/>
  <c r="DB732" i="8"/>
  <c r="DB733" i="8" l="1"/>
  <c r="DD732" i="8"/>
  <c r="DD733" i="8" l="1"/>
  <c r="DB734" i="8"/>
  <c r="DB735" i="8" l="1"/>
  <c r="DD734" i="8"/>
  <c r="DD735" i="8" l="1"/>
  <c r="DB736" i="8"/>
  <c r="DB737" i="8" l="1"/>
  <c r="DD736" i="8"/>
  <c r="DD737" i="8" l="1"/>
  <c r="DB738" i="8"/>
  <c r="DB739" i="8" l="1"/>
  <c r="DD738" i="8"/>
  <c r="DD739" i="8" l="1"/>
  <c r="DB740" i="8"/>
  <c r="DB741" i="8" l="1"/>
  <c r="DD740" i="8"/>
  <c r="DD741" i="8" l="1"/>
  <c r="DB742" i="8"/>
  <c r="DB743" i="8" l="1"/>
  <c r="DD742" i="8"/>
  <c r="DD743" i="8" l="1"/>
  <c r="DB744" i="8"/>
  <c r="DD744" i="8" l="1"/>
  <c r="DB745" i="8"/>
  <c r="DD745" i="8" l="1"/>
  <c r="DB746" i="8"/>
  <c r="DB747" i="8" l="1"/>
  <c r="DD746" i="8"/>
  <c r="DD747" i="8" l="1"/>
  <c r="DB748" i="8"/>
  <c r="DD748" i="8" l="1"/>
  <c r="DB749" i="8"/>
  <c r="DD749" i="8" l="1"/>
  <c r="DB750" i="8"/>
  <c r="DB751" i="8" l="1"/>
  <c r="DD750" i="8"/>
  <c r="DB752" i="8" l="1"/>
  <c r="DD751" i="8"/>
  <c r="DB753" i="8" l="1"/>
  <c r="DD752" i="8"/>
  <c r="DD753" i="8" l="1"/>
  <c r="DB754" i="8"/>
  <c r="DB755" i="8" l="1"/>
  <c r="DD754" i="8"/>
  <c r="DD755" i="8" l="1"/>
  <c r="DB756" i="8"/>
  <c r="DD756" i="8" l="1"/>
  <c r="DB757" i="8"/>
  <c r="DD757" i="8" l="1"/>
  <c r="DB758" i="8"/>
  <c r="DB759" i="8" l="1"/>
  <c r="DD758" i="8"/>
  <c r="DD759" i="8" l="1"/>
  <c r="DB760" i="8"/>
  <c r="DB761" i="8" l="1"/>
  <c r="DD760" i="8"/>
  <c r="DD761" i="8" l="1"/>
  <c r="DB762" i="8"/>
  <c r="DD762" i="8" l="1"/>
  <c r="DB763" i="8"/>
  <c r="DD763" i="8" l="1"/>
  <c r="DB764" i="8"/>
  <c r="DB765" i="8" l="1"/>
  <c r="DD764" i="8"/>
  <c r="DD765" i="8" l="1"/>
  <c r="DB766" i="8"/>
  <c r="DD766" i="8" l="1"/>
  <c r="DB767" i="8"/>
  <c r="DD767" i="8" l="1"/>
  <c r="DB768" i="8"/>
  <c r="DB769" i="8" l="1"/>
  <c r="DD768" i="8"/>
  <c r="DD769" i="8" l="1"/>
  <c r="DB770" i="8"/>
  <c r="DB771" i="8" l="1"/>
  <c r="DD770" i="8"/>
  <c r="DD771" i="8" l="1"/>
  <c r="DB772" i="8"/>
  <c r="DD772" i="8" l="1"/>
  <c r="DB773" i="8"/>
  <c r="DD773" i="8" l="1"/>
  <c r="DB774" i="8"/>
  <c r="DB775" i="8" l="1"/>
  <c r="DD774" i="8"/>
  <c r="DD775" i="8" l="1"/>
  <c r="DB776" i="8"/>
  <c r="DB777" i="8" l="1"/>
  <c r="DD776" i="8"/>
  <c r="DD777" i="8" l="1"/>
  <c r="DB778" i="8"/>
  <c r="DD778" i="8" l="1"/>
  <c r="DB779" i="8"/>
  <c r="DD779" i="8" l="1"/>
  <c r="DB780" i="8"/>
  <c r="DB781" i="8" l="1"/>
  <c r="DD780" i="8"/>
  <c r="DD781" i="8" l="1"/>
  <c r="DB782" i="8"/>
  <c r="DB783" i="8" l="1"/>
  <c r="DD782" i="8"/>
  <c r="DD783" i="8" l="1"/>
  <c r="DB784" i="8"/>
  <c r="DD784" i="8" l="1"/>
  <c r="DB785" i="8"/>
  <c r="DD785" i="8" l="1"/>
  <c r="DB786" i="8"/>
  <c r="DB787" i="8" l="1"/>
  <c r="DD786" i="8"/>
  <c r="DD787" i="8" l="1"/>
  <c r="DB788" i="8"/>
  <c r="DB789" i="8" l="1"/>
  <c r="DD788" i="8"/>
  <c r="DD789" i="8" l="1"/>
  <c r="DB790" i="8"/>
  <c r="DD790" i="8" l="1"/>
  <c r="DB791" i="8"/>
  <c r="DD791" i="8" l="1"/>
  <c r="DB792" i="8"/>
  <c r="DB793" i="8" l="1"/>
  <c r="DD792" i="8"/>
  <c r="DD793" i="8" l="1"/>
  <c r="DB794" i="8"/>
  <c r="DD794" i="8" l="1"/>
  <c r="DB795" i="8"/>
  <c r="DD795" i="8" l="1"/>
  <c r="DB796" i="8"/>
  <c r="DB797" i="8" l="1"/>
  <c r="DD796" i="8"/>
  <c r="DD797" i="8" l="1"/>
  <c r="DB798" i="8"/>
  <c r="DD798" i="8" l="1"/>
  <c r="DB799" i="8"/>
  <c r="DD799" i="8" l="1"/>
  <c r="DB800" i="8"/>
  <c r="DB801" i="8" l="1"/>
  <c r="DD800" i="8"/>
  <c r="DD801" i="8" l="1"/>
  <c r="DB802" i="8"/>
  <c r="DB803" i="8" l="1"/>
  <c r="DD802" i="8"/>
  <c r="DD803" i="8" l="1"/>
  <c r="DB804" i="8"/>
  <c r="DD804" i="8" l="1"/>
  <c r="DB805" i="8"/>
  <c r="DD805" i="8" l="1"/>
  <c r="DB806" i="8"/>
  <c r="DB807" i="8" l="1"/>
  <c r="DD806" i="8"/>
  <c r="DD807" i="8" l="1"/>
  <c r="DB808" i="8"/>
  <c r="DB809" i="8" l="1"/>
  <c r="DD808" i="8"/>
  <c r="DD809" i="8" l="1"/>
  <c r="DB810" i="8"/>
  <c r="DD810" i="8" l="1"/>
  <c r="DB811" i="8"/>
  <c r="DD811" i="8" l="1"/>
  <c r="DB812" i="8"/>
  <c r="DB813" i="8" l="1"/>
  <c r="DD812" i="8"/>
  <c r="DD813" i="8" l="1"/>
  <c r="DB814" i="8"/>
  <c r="DD814" i="8" l="1"/>
  <c r="DB815" i="8"/>
  <c r="DD815" i="8" l="1"/>
  <c r="DB816" i="8"/>
  <c r="DB817" i="8" l="1"/>
  <c r="DD816" i="8"/>
  <c r="DD817" i="8" l="1"/>
  <c r="DB818" i="8"/>
  <c r="DD818" i="8" l="1"/>
  <c r="DB819" i="8"/>
  <c r="DD819" i="8" l="1"/>
  <c r="DB820" i="8"/>
  <c r="DB821" i="8" l="1"/>
  <c r="DD820" i="8"/>
  <c r="DD821" i="8" l="1"/>
  <c r="DB822" i="8"/>
  <c r="DB823" i="8" l="1"/>
  <c r="DD822" i="8"/>
  <c r="DD823" i="8" l="1"/>
  <c r="DB824" i="8"/>
  <c r="DD824" i="8" l="1"/>
  <c r="DB825" i="8"/>
  <c r="DD825" i="8" l="1"/>
  <c r="DB826" i="8"/>
  <c r="DB827" i="8" l="1"/>
  <c r="DD826" i="8"/>
  <c r="DD827" i="8" l="1"/>
  <c r="DB828" i="8"/>
  <c r="DD828" i="8" l="1"/>
  <c r="DB829" i="8"/>
  <c r="DD829" i="8" l="1"/>
  <c r="DB830" i="8"/>
  <c r="DB831" i="8" l="1"/>
  <c r="DD830" i="8"/>
  <c r="DD831" i="8" l="1"/>
  <c r="DB832" i="8"/>
  <c r="DB833" i="8" l="1"/>
  <c r="DD832" i="8"/>
  <c r="DD833" i="8" l="1"/>
  <c r="DB834" i="8"/>
  <c r="DD834" i="8" l="1"/>
  <c r="DB835" i="8"/>
  <c r="DD835" i="8" l="1"/>
  <c r="DB836" i="8"/>
  <c r="DB837" i="8" l="1"/>
  <c r="DD836" i="8"/>
  <c r="DD837" i="8" l="1"/>
  <c r="DB838" i="8"/>
  <c r="DB839" i="8" l="1"/>
  <c r="DD838" i="8"/>
  <c r="DD839" i="8" l="1"/>
  <c r="DB840" i="8"/>
  <c r="DD840" i="8" l="1"/>
  <c r="DB841" i="8"/>
  <c r="DD841" i="8" l="1"/>
  <c r="DB842" i="8"/>
  <c r="DB843" i="8" l="1"/>
  <c r="DD842" i="8"/>
  <c r="DD843" i="8" l="1"/>
  <c r="DB844" i="8"/>
  <c r="DD844" i="8" l="1"/>
  <c r="DB845" i="8"/>
  <c r="DD845" i="8" l="1"/>
  <c r="DB846" i="8"/>
  <c r="DB847" i="8" l="1"/>
  <c r="DD846" i="8"/>
  <c r="DD847" i="8" l="1"/>
  <c r="DB848" i="8"/>
  <c r="DD848" i="8" l="1"/>
  <c r="DB849" i="8"/>
  <c r="DD849" i="8" l="1"/>
  <c r="DB850" i="8"/>
  <c r="DB851" i="8" l="1"/>
  <c r="DD850" i="8"/>
  <c r="DD851" i="8" l="1"/>
  <c r="DB852" i="8"/>
  <c r="DB853" i="8" l="1"/>
  <c r="DD852" i="8"/>
  <c r="DD853" i="8" l="1"/>
  <c r="DB854" i="8"/>
  <c r="DD854" i="8" l="1"/>
  <c r="DB855" i="8"/>
  <c r="DD855" i="8" l="1"/>
  <c r="DB856" i="8"/>
  <c r="DB857" i="8" l="1"/>
  <c r="DD856" i="8"/>
  <c r="DD857" i="8" l="1"/>
  <c r="DB858" i="8"/>
  <c r="DD858" i="8" l="1"/>
  <c r="DB859" i="8"/>
  <c r="DD859" i="8" l="1"/>
  <c r="DB860" i="8"/>
  <c r="DB861" i="8" l="1"/>
  <c r="DD860" i="8"/>
  <c r="DD861" i="8" l="1"/>
  <c r="DB862" i="8"/>
  <c r="DD862" i="8" l="1"/>
  <c r="DB863" i="8"/>
  <c r="DD863" i="8" l="1"/>
  <c r="DB864" i="8"/>
  <c r="DB865" i="8" l="1"/>
  <c r="DD864" i="8"/>
  <c r="DD865" i="8" l="1"/>
  <c r="DB866" i="8"/>
  <c r="DB867" i="8" l="1"/>
  <c r="DD866" i="8"/>
  <c r="DD867" i="8" l="1"/>
  <c r="DB868" i="8"/>
  <c r="DD868" i="8" l="1"/>
  <c r="DB869" i="8"/>
  <c r="DD869" i="8" l="1"/>
  <c r="DB870" i="8"/>
  <c r="DB871" i="8" l="1"/>
  <c r="DD870" i="8"/>
  <c r="DD871" i="8" l="1"/>
  <c r="DB872" i="8"/>
  <c r="DB873" i="8" l="1"/>
  <c r="DD872" i="8"/>
  <c r="DD873" i="8" l="1"/>
  <c r="DB874" i="8"/>
  <c r="DD874" i="8" l="1"/>
  <c r="DB875" i="8"/>
  <c r="DD875" i="8" l="1"/>
  <c r="DB876" i="8"/>
  <c r="DB877" i="8" l="1"/>
  <c r="DD876" i="8"/>
  <c r="DD877" i="8" l="1"/>
  <c r="DB878" i="8"/>
  <c r="DD878" i="8" l="1"/>
  <c r="DB879" i="8"/>
  <c r="DD879" i="8" l="1"/>
  <c r="DB880" i="8"/>
  <c r="DB881" i="8" l="1"/>
  <c r="DD880" i="8"/>
  <c r="DD881" i="8" l="1"/>
  <c r="DB882" i="8"/>
  <c r="DD882" i="8" l="1"/>
  <c r="DB883" i="8"/>
  <c r="DD883" i="8" l="1"/>
  <c r="DB884" i="8"/>
  <c r="DB885" i="8" l="1"/>
  <c r="DD884" i="8"/>
  <c r="DD885" i="8" l="1"/>
  <c r="DB886" i="8"/>
  <c r="DB887" i="8" l="1"/>
  <c r="DD886" i="8"/>
  <c r="DD887" i="8" l="1"/>
  <c r="DB888" i="8"/>
  <c r="DD888" i="8" l="1"/>
  <c r="DB889" i="8"/>
  <c r="DD889" i="8" l="1"/>
  <c r="DB890" i="8"/>
  <c r="DB891" i="8" l="1"/>
  <c r="DD890" i="8"/>
  <c r="DD891" i="8" l="1"/>
  <c r="DB892" i="8"/>
  <c r="DD892" i="8" l="1"/>
  <c r="DB893" i="8"/>
  <c r="DD893" i="8" l="1"/>
  <c r="DB894" i="8"/>
  <c r="DB895" i="8" l="1"/>
  <c r="DD894" i="8"/>
  <c r="DD895" i="8" l="1"/>
  <c r="DB896" i="8"/>
  <c r="DB897" i="8" l="1"/>
  <c r="DD896" i="8"/>
  <c r="DD897" i="8" l="1"/>
  <c r="DB898" i="8"/>
  <c r="DD898" i="8" l="1"/>
  <c r="DB899" i="8"/>
  <c r="DD899" i="8" l="1"/>
  <c r="DB900" i="8"/>
  <c r="DB901" i="8" l="1"/>
  <c r="DD900" i="8"/>
  <c r="DD901" i="8" l="1"/>
  <c r="DB902" i="8"/>
  <c r="DB903" i="8" l="1"/>
  <c r="DD902" i="8"/>
  <c r="DD903" i="8" l="1"/>
  <c r="DB904" i="8"/>
  <c r="DD904" i="8" l="1"/>
  <c r="DB905" i="8"/>
  <c r="DD905" i="8" l="1"/>
  <c r="DB906" i="8"/>
  <c r="DB907" i="8" l="1"/>
  <c r="DD906" i="8"/>
  <c r="DD907" i="8" l="1"/>
  <c r="DB908" i="8"/>
  <c r="DD908" i="8" l="1"/>
  <c r="DB909" i="8"/>
  <c r="DD909" i="8" l="1"/>
  <c r="DB910" i="8"/>
  <c r="DB911" i="8" l="1"/>
  <c r="DD910" i="8"/>
  <c r="DD911" i="8" l="1"/>
  <c r="DB912" i="8"/>
  <c r="DB913" i="8" l="1"/>
  <c r="DD912" i="8"/>
  <c r="DD913" i="8" l="1"/>
  <c r="DB914" i="8"/>
  <c r="DD914" i="8" l="1"/>
  <c r="DB915" i="8"/>
  <c r="DD915" i="8" l="1"/>
  <c r="DB916" i="8"/>
  <c r="DB917" i="8" l="1"/>
  <c r="DD916" i="8"/>
  <c r="DD917" i="8" l="1"/>
  <c r="DB918" i="8"/>
  <c r="DB919" i="8" l="1"/>
  <c r="DD918" i="8"/>
  <c r="DD919" i="8" l="1"/>
  <c r="DB920" i="8"/>
  <c r="DD920" i="8" l="1"/>
  <c r="DB921" i="8"/>
  <c r="DD921" i="8" l="1"/>
  <c r="DB922" i="8"/>
  <c r="DB923" i="8" l="1"/>
  <c r="DD922" i="8"/>
  <c r="DD923" i="8" l="1"/>
  <c r="DB924" i="8"/>
  <c r="DD924" i="8" l="1"/>
  <c r="DB925" i="8"/>
  <c r="DD925" i="8" l="1"/>
  <c r="DB926" i="8"/>
  <c r="DB927" i="8" l="1"/>
  <c r="DD926" i="8"/>
  <c r="DD927" i="8" l="1"/>
  <c r="DB928" i="8"/>
  <c r="DD928" i="8" l="1"/>
  <c r="DB929" i="8"/>
  <c r="DD929" i="8" l="1"/>
  <c r="DB930" i="8"/>
  <c r="DB931" i="8" l="1"/>
  <c r="DD930" i="8"/>
  <c r="DD931" i="8" l="1"/>
  <c r="DB932" i="8"/>
  <c r="DB933" i="8" l="1"/>
  <c r="DD932" i="8"/>
  <c r="DD933" i="8" l="1"/>
  <c r="DB934" i="8"/>
  <c r="DD934" i="8" l="1"/>
  <c r="DB935" i="8"/>
  <c r="DD935" i="8" l="1"/>
  <c r="DB936" i="8"/>
  <c r="DB937" i="8" l="1"/>
  <c r="DD936" i="8"/>
  <c r="DD937" i="8" l="1"/>
  <c r="DB938" i="8"/>
  <c r="DB939" i="8" l="1"/>
  <c r="DD938" i="8"/>
  <c r="DD939" i="8" l="1"/>
  <c r="DB940" i="8"/>
  <c r="DD940" i="8" l="1"/>
  <c r="DB941" i="8"/>
  <c r="DD941" i="8" l="1"/>
  <c r="DB942" i="8"/>
  <c r="DB943" i="8" l="1"/>
  <c r="DD942" i="8"/>
  <c r="DD943" i="8" l="1"/>
  <c r="DB944" i="8"/>
  <c r="DD944" i="8" l="1"/>
  <c r="DB945" i="8"/>
  <c r="DD945" i="8" l="1"/>
  <c r="DB946" i="8"/>
  <c r="DB947" i="8" l="1"/>
  <c r="DD946" i="8"/>
  <c r="DD947" i="8" l="1"/>
  <c r="DB948" i="8"/>
  <c r="DD948" i="8" l="1"/>
  <c r="DB949" i="8"/>
  <c r="DD949" i="8" l="1"/>
  <c r="DB950" i="8"/>
  <c r="DB951" i="8" l="1"/>
  <c r="DD950" i="8"/>
  <c r="DD951" i="8" l="1"/>
  <c r="DB952" i="8"/>
  <c r="DB953" i="8" l="1"/>
  <c r="DD952" i="8"/>
  <c r="DD953" i="8" l="1"/>
  <c r="DB954" i="8"/>
  <c r="DD954" i="8" l="1"/>
  <c r="DB955" i="8"/>
  <c r="DD955" i="8" l="1"/>
  <c r="DB956" i="8"/>
  <c r="DB957" i="8" l="1"/>
  <c r="DD956" i="8"/>
  <c r="DD957" i="8" l="1"/>
  <c r="DB958" i="8"/>
  <c r="DD958" i="8" l="1"/>
  <c r="DB959" i="8"/>
  <c r="DD959" i="8" l="1"/>
  <c r="DB960" i="8"/>
  <c r="DB961" i="8" l="1"/>
  <c r="DD960" i="8"/>
  <c r="DD961" i="8" l="1"/>
  <c r="DB962" i="8"/>
  <c r="DB963" i="8" l="1"/>
  <c r="DD962" i="8"/>
  <c r="DD963" i="8" l="1"/>
  <c r="DB964" i="8"/>
  <c r="DD964" i="8" l="1"/>
  <c r="DB965" i="8"/>
  <c r="DD965" i="8" l="1"/>
  <c r="DB966" i="8"/>
  <c r="DB967" i="8" l="1"/>
  <c r="DD966" i="8"/>
  <c r="DD967" i="8" l="1"/>
  <c r="DB968" i="8"/>
  <c r="DD968" i="8" l="1"/>
  <c r="DB969" i="8"/>
  <c r="DD969" i="8" l="1"/>
  <c r="DB970" i="8"/>
  <c r="DB971" i="8" l="1"/>
  <c r="DD970" i="8"/>
  <c r="DD971" i="8" l="1"/>
  <c r="DB972" i="8"/>
  <c r="DB973" i="8" l="1"/>
  <c r="DD972" i="8"/>
  <c r="DD973" i="8" l="1"/>
  <c r="DB974" i="8"/>
  <c r="DD974" i="8" l="1"/>
  <c r="DB975" i="8"/>
  <c r="DD975" i="8" l="1"/>
  <c r="DB976" i="8"/>
  <c r="DB977" i="8" l="1"/>
  <c r="DD976" i="8"/>
  <c r="DD977" i="8" l="1"/>
  <c r="DB978" i="8"/>
  <c r="DB979" i="8" l="1"/>
  <c r="DD978" i="8"/>
  <c r="DD979" i="8" l="1"/>
  <c r="DB980" i="8"/>
  <c r="DD980" i="8" l="1"/>
  <c r="DB981" i="8"/>
  <c r="DD981" i="8" l="1"/>
  <c r="DB982" i="8"/>
  <c r="DB983" i="8" l="1"/>
  <c r="DD982" i="8"/>
  <c r="DD983" i="8" l="1"/>
  <c r="DB984" i="8"/>
  <c r="DD984" i="8" l="1"/>
  <c r="DB985" i="8"/>
  <c r="DD985" i="8" l="1"/>
  <c r="DB986" i="8"/>
  <c r="DB987" i="8" l="1"/>
  <c r="DD986" i="8"/>
  <c r="DD987" i="8" l="1"/>
  <c r="DB988" i="8"/>
  <c r="DB989" i="8" l="1"/>
  <c r="DD988" i="8"/>
  <c r="DD989" i="8" l="1"/>
  <c r="DB990" i="8"/>
  <c r="DD990" i="8" l="1"/>
  <c r="DB991" i="8"/>
  <c r="DD991" i="8" l="1"/>
  <c r="DB992" i="8"/>
  <c r="DB993" i="8" l="1"/>
  <c r="DD992" i="8"/>
  <c r="DD993" i="8" l="1"/>
  <c r="DB994" i="8"/>
  <c r="DD994" i="8" l="1"/>
  <c r="DB995" i="8"/>
  <c r="DD995" i="8" l="1"/>
  <c r="DB996" i="8"/>
  <c r="DD996" i="8" l="1"/>
  <c r="DB997" i="8"/>
  <c r="DD997" i="8" l="1"/>
  <c r="DB998" i="8"/>
  <c r="DB999" i="8" l="1"/>
  <c r="DD998" i="8"/>
  <c r="DD999" i="8" l="1"/>
  <c r="DB1000" i="8"/>
  <c r="DB1001" i="8" l="1"/>
  <c r="DD1000" i="8"/>
  <c r="DD1001" i="8" l="1"/>
  <c r="DB1002" i="8"/>
  <c r="DD1002" i="8" l="1"/>
  <c r="DB1003" i="8"/>
  <c r="DD1003" i="8" l="1"/>
  <c r="DB1004" i="8"/>
  <c r="DB1005" i="8" l="1"/>
  <c r="DD1004" i="8"/>
  <c r="DD1005" i="8" l="1"/>
  <c r="DB1006" i="8"/>
  <c r="DB1007" i="8" l="1"/>
  <c r="DD1006" i="8"/>
  <c r="DD1007" i="8" l="1"/>
  <c r="DB1008" i="8"/>
  <c r="DD1008" i="8" l="1"/>
  <c r="DB1009" i="8"/>
  <c r="DD1009" i="8" l="1"/>
  <c r="DB1010" i="8"/>
  <c r="DB1011" i="8" l="1"/>
  <c r="DD1010" i="8"/>
  <c r="DD1011" i="8" l="1"/>
  <c r="DB1012" i="8"/>
  <c r="DB1013" i="8" l="1"/>
  <c r="DD1012" i="8"/>
  <c r="DD1013" i="8" l="1"/>
  <c r="DB1014" i="8"/>
  <c r="DD1014" i="8" l="1"/>
  <c r="DB1015" i="8"/>
  <c r="DD1015" i="8" l="1"/>
  <c r="DB1016" i="8"/>
  <c r="DB1017" i="8" l="1"/>
  <c r="DD1016" i="8"/>
  <c r="DD1017" i="8" l="1"/>
  <c r="DB1018" i="8"/>
  <c r="DB1019" i="8" l="1"/>
  <c r="DD1018" i="8"/>
  <c r="DD1019" i="8" l="1"/>
  <c r="DB1020" i="8"/>
  <c r="DD1020" i="8" l="1"/>
  <c r="DB1021" i="8"/>
  <c r="DD1021" i="8" l="1"/>
  <c r="DB1022" i="8"/>
  <c r="DB1023" i="8" l="1"/>
  <c r="DD1022" i="8"/>
  <c r="DD1023" i="8" l="1"/>
  <c r="DB1024" i="8"/>
  <c r="DD1024" i="8" l="1"/>
  <c r="DB1025" i="8"/>
  <c r="DD1025" i="8" l="1"/>
  <c r="DB1026" i="8"/>
  <c r="DB1027" i="8" l="1"/>
  <c r="DD1026" i="8"/>
  <c r="DD1027" i="8" l="1"/>
  <c r="DB1028" i="8"/>
  <c r="DD1028" i="8" l="1"/>
  <c r="DB1029" i="8"/>
  <c r="DD1029" i="8" l="1"/>
  <c r="DB1030" i="8"/>
  <c r="DB1031" i="8" l="1"/>
  <c r="DD1030" i="8"/>
  <c r="DD1031" i="8" l="1"/>
  <c r="DB1032" i="8"/>
  <c r="DB1033" i="8" l="1"/>
  <c r="DD1032" i="8"/>
  <c r="DD1033" i="8" l="1"/>
  <c r="DB1034" i="8"/>
  <c r="DD1034" i="8" l="1"/>
  <c r="DB1035" i="8"/>
  <c r="DD1035" i="8" l="1"/>
  <c r="DB1036" i="8"/>
  <c r="DB1037" i="8" l="1"/>
  <c r="DD1036" i="8"/>
  <c r="DD1037" i="8" l="1"/>
  <c r="DB1038" i="8"/>
  <c r="DB1039" i="8" l="1"/>
  <c r="DD1038" i="8"/>
  <c r="DD1039" i="8" l="1"/>
  <c r="DB1040" i="8"/>
  <c r="DD1040" i="8" l="1"/>
  <c r="DB1041" i="8"/>
  <c r="DD1041" i="8" l="1"/>
  <c r="DB1042" i="8"/>
  <c r="DB1043" i="8" l="1"/>
  <c r="DD1042" i="8"/>
  <c r="DD1043" i="8" l="1"/>
  <c r="DB1044" i="8"/>
  <c r="DD1044" i="8" l="1"/>
  <c r="DB1045" i="8"/>
  <c r="DD1045" i="8" l="1"/>
  <c r="DB1046" i="8"/>
  <c r="DB1047" i="8" l="1"/>
  <c r="DD1046" i="8"/>
  <c r="DD1047" i="8" l="1"/>
  <c r="DB1048" i="8"/>
  <c r="DD1048" i="8" l="1"/>
  <c r="DB1049" i="8"/>
  <c r="DD1049" i="8" l="1"/>
  <c r="DB1050" i="8"/>
  <c r="DB1051" i="8" l="1"/>
  <c r="DD1050" i="8"/>
  <c r="DD1051" i="8" l="1"/>
  <c r="DB1052" i="8"/>
  <c r="DB1053" i="8" l="1"/>
  <c r="DD1052" i="8"/>
  <c r="DD1053" i="8" l="1"/>
  <c r="DB1054" i="8"/>
  <c r="DD1054" i="8" l="1"/>
  <c r="DB1055" i="8"/>
  <c r="DD1055" i="8" l="1"/>
  <c r="DB1056" i="8"/>
  <c r="DB1057" i="8" l="1"/>
  <c r="DD1056" i="8"/>
  <c r="DD1057" i="8" l="1"/>
  <c r="DB1058" i="8"/>
  <c r="DD1058" i="8" l="1"/>
  <c r="DB1059" i="8"/>
  <c r="DD1059" i="8" l="1"/>
  <c r="DB1060" i="8"/>
  <c r="DB1061" i="8" l="1"/>
  <c r="DD1060" i="8"/>
  <c r="DD1061" i="8" l="1"/>
  <c r="DB1062" i="8"/>
  <c r="DB1063" i="8" l="1"/>
  <c r="DD1062" i="8"/>
  <c r="DD1063" i="8" l="1"/>
  <c r="DB1064" i="8"/>
  <c r="DD1064" i="8" l="1"/>
  <c r="DB1065" i="8"/>
  <c r="DD1065" i="8" l="1"/>
  <c r="DB1066" i="8"/>
  <c r="DB1067" i="8" l="1"/>
  <c r="DD1066" i="8"/>
  <c r="DD1067" i="8" l="1"/>
  <c r="DB1068" i="8"/>
  <c r="DB1069" i="8" l="1"/>
  <c r="DD1068" i="8"/>
  <c r="DD1069" i="8" l="1"/>
  <c r="DB1070" i="8"/>
  <c r="DD1070" i="8" l="1"/>
  <c r="DB1071" i="8"/>
  <c r="DD1071" i="8" l="1"/>
  <c r="DB1072" i="8"/>
  <c r="DB1073" i="8" l="1"/>
  <c r="DD1072" i="8"/>
  <c r="DD1073" i="8" l="1"/>
  <c r="DB1074" i="8"/>
  <c r="DD1074" i="8" l="1"/>
  <c r="DB1075" i="8"/>
  <c r="DD1075" i="8" l="1"/>
  <c r="DB1076" i="8"/>
  <c r="DB1077" i="8" l="1"/>
  <c r="DD1076" i="8"/>
  <c r="DD1077" i="8" l="1"/>
  <c r="DB1078" i="8"/>
  <c r="DB1079" i="8" l="1"/>
  <c r="DD1078" i="8"/>
  <c r="DD1079" i="8" l="1"/>
  <c r="DB1080" i="8"/>
  <c r="DD1080" i="8" l="1"/>
  <c r="DB1081" i="8"/>
  <c r="DD1081" i="8" l="1"/>
  <c r="DB1082" i="8"/>
  <c r="DB1083" i="8" l="1"/>
  <c r="DD1082" i="8"/>
  <c r="DD1083" i="8" l="1"/>
  <c r="DB1084" i="8"/>
  <c r="DD1084" i="8" l="1"/>
  <c r="DB1085" i="8"/>
  <c r="DD1085" i="8" l="1"/>
  <c r="DB1086" i="8"/>
  <c r="DB1087" i="8" l="1"/>
  <c r="DD1086" i="8"/>
  <c r="DD1087" i="8" l="1"/>
  <c r="DB1088" i="8"/>
  <c r="DB1089" i="8" l="1"/>
  <c r="DD1088" i="8"/>
  <c r="DD1089" i="8" l="1"/>
  <c r="DB1090" i="8"/>
  <c r="DD1090" i="8" l="1"/>
  <c r="DB1091" i="8"/>
  <c r="DD1091" i="8" l="1"/>
  <c r="DB1092" i="8"/>
  <c r="DB1093" i="8" l="1"/>
  <c r="DD1092" i="8"/>
  <c r="DD1093" i="8" l="1"/>
  <c r="DB1094" i="8"/>
  <c r="DB1095" i="8" l="1"/>
  <c r="DD1094" i="8"/>
  <c r="DD1095" i="8" l="1"/>
  <c r="DB1096" i="8"/>
  <c r="DB1097" i="8" l="1"/>
  <c r="DD1096" i="8"/>
  <c r="DD1097" i="8" l="1"/>
  <c r="DB1098" i="8"/>
  <c r="DD1098" i="8" l="1"/>
  <c r="DB1099" i="8"/>
  <c r="DD1099" i="8" l="1"/>
  <c r="DB1100" i="8"/>
  <c r="DB1101" i="8" l="1"/>
  <c r="DD1100" i="8"/>
  <c r="DD1101" i="8" l="1"/>
  <c r="DB1102" i="8"/>
  <c r="DB1103" i="8" l="1"/>
  <c r="DD1102" i="8"/>
  <c r="DD1103" i="8" l="1"/>
  <c r="DB1104" i="8"/>
  <c r="DD1104" i="8" l="1"/>
  <c r="DB1105" i="8"/>
  <c r="DD1105" i="8" l="1"/>
  <c r="DB1106" i="8"/>
  <c r="DB1107" i="8" l="1"/>
  <c r="DD1106" i="8"/>
  <c r="DD1107" i="8" l="1"/>
  <c r="DB1108" i="8"/>
  <c r="DD1108" i="8" l="1"/>
  <c r="DB1109" i="8"/>
  <c r="DD1109" i="8" l="1"/>
  <c r="DB1110" i="8"/>
  <c r="DB1111" i="8" l="1"/>
  <c r="DD1110" i="8"/>
  <c r="DD1111" i="8" l="1"/>
  <c r="DB1112" i="8"/>
  <c r="DB1113" i="8" l="1"/>
  <c r="DD1112" i="8"/>
  <c r="DD1113" i="8" l="1"/>
  <c r="DB1114" i="8"/>
  <c r="DD1114" i="8" l="1"/>
  <c r="DB1115" i="8"/>
  <c r="DD1115" i="8" l="1"/>
  <c r="DB1116" i="8"/>
  <c r="DB1117" i="8" l="1"/>
  <c r="DD1116" i="8"/>
  <c r="DD1117" i="8" l="1"/>
  <c r="DB1118" i="8"/>
  <c r="DB1119" i="8" l="1"/>
  <c r="DD1118" i="8"/>
  <c r="DD1119" i="8" l="1"/>
  <c r="DB1120" i="8"/>
  <c r="DD1120" i="8" s="1"/>
  <c r="DD1121" i="8" s="1"/>
  <c r="CZ71" i="8" s="1"/>
  <c r="CZ72" i="8" s="1"/>
  <c r="CZ74" i="8" l="1"/>
  <c r="CZ73" i="8"/>
</calcChain>
</file>

<file path=xl/sharedStrings.xml><?xml version="1.0" encoding="utf-8"?>
<sst xmlns="http://schemas.openxmlformats.org/spreadsheetml/2006/main" count="4507" uniqueCount="690">
  <si>
    <t xml:space="preserve"> Distance from Unit to Unit</t>
  </si>
  <si>
    <t>MALT</t>
  </si>
  <si>
    <t xml:space="preserve">Distance in Miles </t>
  </si>
  <si>
    <t xml:space="preserve"> Total POV(s) Traveling </t>
  </si>
  <si>
    <t>POC</t>
  </si>
  <si>
    <t>Air</t>
  </si>
  <si>
    <t xml:space="preserve">Total POV(s) Traveling </t>
  </si>
  <si>
    <t xml:space="preserve"> Member | 100% Rate</t>
  </si>
  <si>
    <t xml:space="preserve"> Dependent 12 &amp; Older | 75% Rate</t>
  </si>
  <si>
    <t xml:space="preserve"> Dependent 11 &amp; Younger | 50% Rate</t>
  </si>
  <si>
    <t>PER DIEM</t>
  </si>
  <si>
    <t xml:space="preserve">Member / Solo Spouse 100% (65% TLE) </t>
  </si>
  <si>
    <t>Departure Date:</t>
  </si>
  <si>
    <t xml:space="preserve">Dependent 12 + 75% (35% TLE) </t>
  </si>
  <si>
    <t>Report Date:</t>
  </si>
  <si>
    <t xml:space="preserve">Dependent 11 -  50% (25% TLE) </t>
  </si>
  <si>
    <t xml:space="preserve"> Rank / Depn Status </t>
  </si>
  <si>
    <t xml:space="preserve"> Authorized DLA? </t>
  </si>
  <si>
    <t>DLA &amp; HHG</t>
  </si>
  <si>
    <t xml:space="preserve">Rank / Depn Status </t>
  </si>
  <si>
    <t>Is DLA authorized?</t>
  </si>
  <si>
    <t>DEPART:</t>
  </si>
  <si>
    <t xml:space="preserve"> MBR/Solo (65%)</t>
  </si>
  <si>
    <t xml:space="preserve"> Perdiem Rates</t>
  </si>
  <si>
    <t>Lodging</t>
  </si>
  <si>
    <t>M&amp;IE</t>
  </si>
  <si>
    <t>Est Lodging</t>
  </si>
  <si>
    <t>TLE</t>
  </si>
  <si>
    <t>Hotel Cost</t>
  </si>
  <si>
    <t xml:space="preserve"> Depn 12+ (35%)</t>
  </si>
  <si>
    <t xml:space="preserve"> Old PDS Area </t>
  </si>
  <si>
    <t>Yes</t>
  </si>
  <si>
    <t>OLD PDS</t>
  </si>
  <si>
    <t xml:space="preserve"> Proceed Time:</t>
  </si>
  <si>
    <t>REPORT:</t>
  </si>
  <si>
    <t xml:space="preserve"> Depn 11- (25%)</t>
  </si>
  <si>
    <t xml:space="preserve"> New PDS Area </t>
  </si>
  <si>
    <t>No</t>
  </si>
  <si>
    <t>NEW PDS</t>
  </si>
  <si>
    <t xml:space="preserve"> Max # TLE Days</t>
  </si>
  <si>
    <t>&lt; Used to allocate funds for TLE in DA / ETS</t>
  </si>
  <si>
    <t>BOOKING</t>
  </si>
  <si>
    <t>Effective Date:</t>
  </si>
  <si>
    <t xml:space="preserve"> M&amp;IE for Day 1: </t>
  </si>
  <si>
    <t>AIR PERIDEM &amp; VPC</t>
  </si>
  <si>
    <t xml:space="preserve">M&amp;IE Day 1 </t>
  </si>
  <si>
    <t>30 Day Window:</t>
  </si>
  <si>
    <t xml:space="preserve"> M&amp;IE for Day 2:</t>
  </si>
  <si>
    <t xml:space="preserve">M&amp;IE Day 2 (if needed) </t>
  </si>
  <si>
    <t>Leave Dates:</t>
  </si>
  <si>
    <t xml:space="preserve"> VPC Planning</t>
  </si>
  <si>
    <t>Miles</t>
  </si>
  <si>
    <t>Type of rate needed (no per diem)</t>
  </si>
  <si>
    <t>Type of rate needed</t>
  </si>
  <si>
    <t>Proceed Dates:</t>
  </si>
  <si>
    <t xml:space="preserve"> Distance from Old PDS to VPC</t>
  </si>
  <si>
    <t>Round Trip Distance (TDY Rate)</t>
  </si>
  <si>
    <t xml:space="preserve">Old PDS to VPC </t>
  </si>
  <si>
    <t>Travel Dates:</t>
  </si>
  <si>
    <t xml:space="preserve"> Distance from VPC to New PDS</t>
  </si>
  <si>
    <t>One Way (PCS Rate)</t>
  </si>
  <si>
    <t xml:space="preserve">New PDS to VPC </t>
  </si>
  <si>
    <t xml:space="preserve">     Advances</t>
  </si>
  <si>
    <t>Trip Overview</t>
  </si>
  <si>
    <t>Travel Days</t>
  </si>
  <si>
    <t>Daily Stats</t>
  </si>
  <si>
    <t xml:space="preserve"> Via Ground</t>
  </si>
  <si>
    <t>Per Diem</t>
  </si>
  <si>
    <t xml:space="preserve"> Member</t>
  </si>
  <si>
    <t xml:space="preserve"> Via Air</t>
  </si>
  <si>
    <t xml:space="preserve"> Dependent</t>
  </si>
  <si>
    <t>ADVANCES</t>
  </si>
  <si>
    <t xml:space="preserve">Member </t>
  </si>
  <si>
    <t>Total Miles</t>
  </si>
  <si>
    <t xml:space="preserve"> DLA</t>
  </si>
  <si>
    <t>Advance TLE - Days and Type to advance</t>
  </si>
  <si>
    <t>HHG Weight Limit</t>
  </si>
  <si>
    <t xml:space="preserve"> Air</t>
  </si>
  <si>
    <t>Days at OldPDS</t>
  </si>
  <si>
    <t>Days at New PDS</t>
  </si>
  <si>
    <t>LBs</t>
  </si>
  <si>
    <t xml:space="preserve"> TLE</t>
  </si>
  <si>
    <t>Trip</t>
  </si>
  <si>
    <t>Rate</t>
  </si>
  <si>
    <t>Total</t>
  </si>
  <si>
    <t>Type</t>
  </si>
  <si>
    <t>Count</t>
  </si>
  <si>
    <t>Advance</t>
  </si>
  <si>
    <t>Member</t>
  </si>
  <si>
    <t>Depn</t>
  </si>
  <si>
    <t>AIR</t>
  </si>
  <si>
    <t xml:space="preserve"> %</t>
  </si>
  <si>
    <t>DAY 1</t>
  </si>
  <si>
    <t>Day(s)</t>
  </si>
  <si>
    <t>Spo note: The 30 day window for advances start:</t>
  </si>
  <si>
    <t xml:space="preserve">DLA for Paygrade </t>
  </si>
  <si>
    <t>GRAND TOTAL</t>
  </si>
  <si>
    <t>TOTAL ADVANCED WITH TLE</t>
  </si>
  <si>
    <t>CLAIMABLE</t>
  </si>
  <si>
    <t>TLE ADV</t>
  </si>
  <si>
    <t>MBR</t>
  </si>
  <si>
    <t>DEPN</t>
  </si>
  <si>
    <t>DLA</t>
  </si>
  <si>
    <t>Recommended</t>
  </si>
  <si>
    <t>Member Row + Booking Fee</t>
  </si>
  <si>
    <t>Dependent Row</t>
  </si>
  <si>
    <t>Active Row</t>
  </si>
  <si>
    <t>TLE (Max Projected)</t>
  </si>
  <si>
    <t>VPC</t>
  </si>
  <si>
    <t>Total with Booking Fee</t>
  </si>
  <si>
    <t>Total without Booking Fee</t>
  </si>
  <si>
    <t>CG2000</t>
  </si>
  <si>
    <t>ETS</t>
  </si>
  <si>
    <t>TPAX</t>
  </si>
  <si>
    <t>JTR</t>
  </si>
  <si>
    <t>JTR- SUPPLMENTAL</t>
  </si>
  <si>
    <t>HHGS</t>
  </si>
  <si>
    <t>Perdiem: $157.00</t>
  </si>
  <si>
    <t>PCS MALT: $0.22</t>
  </si>
  <si>
    <t>TDY MALT: 0.655</t>
  </si>
  <si>
    <t>DLA: 2023</t>
  </si>
  <si>
    <t xml:space="preserve">MAX LODGING </t>
  </si>
  <si>
    <t>Actual</t>
  </si>
  <si>
    <t>Amount</t>
  </si>
  <si>
    <t>Enter</t>
  </si>
  <si>
    <t>POVS</t>
  </si>
  <si>
    <t>Fuel Funds</t>
  </si>
  <si>
    <t>Air Per Diem</t>
  </si>
  <si>
    <t>POV 1</t>
  </si>
  <si>
    <t>x</t>
  </si>
  <si>
    <t>POV 2</t>
  </si>
  <si>
    <t>avg per day / per POC</t>
  </si>
  <si>
    <t>avg per day</t>
  </si>
  <si>
    <t>PERDIEM</t>
  </si>
  <si>
    <t>Mbr</t>
  </si>
  <si>
    <t>TOTAL ADVANCED WITHOUT TLE</t>
  </si>
  <si>
    <t>Depn 12+</t>
  </si>
  <si>
    <t>Advanced</t>
  </si>
  <si>
    <t>Advanced (including TLE)</t>
  </si>
  <si>
    <t>Claimable</t>
  </si>
  <si>
    <t xml:space="preserve">CLAIMABLE </t>
  </si>
  <si>
    <t>Depn 11-</t>
  </si>
  <si>
    <t>(</t>
  </si>
  <si>
    <t>)</t>
  </si>
  <si>
    <t>Trip overview</t>
  </si>
  <si>
    <t>Grand Total*</t>
  </si>
  <si>
    <t>Advances Breakdown</t>
  </si>
  <si>
    <t>POV Perdiem</t>
  </si>
  <si>
    <t>Weight limit</t>
  </si>
  <si>
    <t>Member + DLA</t>
  </si>
  <si>
    <t>breakdown</t>
  </si>
  <si>
    <t>USD/</t>
  </si>
  <si>
    <t xml:space="preserve">Dependent </t>
  </si>
  <si>
    <t>Depn 11 -</t>
  </si>
  <si>
    <t>Day</t>
  </si>
  <si>
    <t>65 Percent</t>
  </si>
  <si>
    <t xml:space="preserve">Avg Miles </t>
  </si>
  <si>
    <t>Mbr Pro Gear</t>
  </si>
  <si>
    <t>Spouse Pro Gear</t>
  </si>
  <si>
    <t>Ù</t>
  </si>
  <si>
    <t>Old PDS</t>
  </si>
  <si>
    <t>35 Percent</t>
  </si>
  <si>
    <t>Ú</t>
  </si>
  <si>
    <t>New</t>
  </si>
  <si>
    <t>25 Percent</t>
  </si>
  <si>
    <t>Max Lodging</t>
  </si>
  <si>
    <t>Payable M&amp;IE</t>
  </si>
  <si>
    <t>Advised Lodgin</t>
  </si>
  <si>
    <t>Advised M&amp;IE</t>
  </si>
  <si>
    <t>miles</t>
  </si>
  <si>
    <t xml:space="preserve">* Excluding TLE. Ensure to keep lodging receipts to claim TLE.  </t>
  </si>
  <si>
    <t>Total Advance</t>
  </si>
  <si>
    <t>ü</t>
  </si>
  <si>
    <t>Actual Old</t>
  </si>
  <si>
    <t>Actual New</t>
  </si>
  <si>
    <t>!</t>
  </si>
  <si>
    <t>Max</t>
  </si>
  <si>
    <t>old</t>
  </si>
  <si>
    <t>TLE 80% Max</t>
  </si>
  <si>
    <t>Max M&amp;IE only</t>
  </si>
  <si>
    <t>Recommanded</t>
  </si>
  <si>
    <t xml:space="preserve">Actual Hotel Cost </t>
  </si>
  <si>
    <t>Actual Hotel Cost + M&amp;IE</t>
  </si>
  <si>
    <t>new</t>
  </si>
  <si>
    <t xml:space="preserve">Your lodging will be covered, and you will get you’re full M&amp;IE </t>
  </si>
  <si>
    <t xml:space="preserve"> Departing Date:</t>
  </si>
  <si>
    <t>Your lodging will be covered, but your M&amp;IE will be lower since your lodging exceeds the advised amount</t>
  </si>
  <si>
    <t>Days</t>
  </si>
  <si>
    <t>Amount per Day</t>
  </si>
  <si>
    <t>Your lodging will only be covered up to your max allowable, and you will get no &amp;MIE</t>
  </si>
  <si>
    <t>Old</t>
  </si>
  <si>
    <t>\</t>
  </si>
  <si>
    <t xml:space="preserve"> Report Date:</t>
  </si>
  <si>
    <t>PCS Date Calculator</t>
  </si>
  <si>
    <t xml:space="preserve"> 30 day window for advances:</t>
  </si>
  <si>
    <t xml:space="preserve"> Departure Date: </t>
  </si>
  <si>
    <t xml:space="preserve"> MBR</t>
  </si>
  <si>
    <t>X</t>
  </si>
  <si>
    <t>+</t>
  </si>
  <si>
    <t>=</t>
  </si>
  <si>
    <t>Depn 12 +</t>
  </si>
  <si>
    <t xml:space="preserve">Proceed Time: </t>
  </si>
  <si>
    <t xml:space="preserve">Travel Days: </t>
  </si>
  <si>
    <t xml:space="preserve">Depart: </t>
  </si>
  <si>
    <t>LODGING</t>
  </si>
  <si>
    <t xml:space="preserve">Leave: </t>
  </si>
  <si>
    <t>New Recommend</t>
  </si>
  <si>
    <t xml:space="preserve">Proceed: </t>
  </si>
  <si>
    <t>New Max Lodging</t>
  </si>
  <si>
    <t>Old Recommend</t>
  </si>
  <si>
    <t>Depature Date:</t>
  </si>
  <si>
    <t>Old Max Lodging</t>
  </si>
  <si>
    <t>Leave Days:</t>
  </si>
  <si>
    <t xml:space="preserve">Effective Date: </t>
  </si>
  <si>
    <t>Proceed Days:</t>
  </si>
  <si>
    <t xml:space="preserve">Travel: </t>
  </si>
  <si>
    <t>Travel Days:</t>
  </si>
  <si>
    <t xml:space="preserve">Report: </t>
  </si>
  <si>
    <t>Report</t>
  </si>
  <si>
    <t>DAILY PER DIEM</t>
  </si>
  <si>
    <t>TOTAL TRIP MILES</t>
  </si>
  <si>
    <t>DAILY MALT</t>
  </si>
  <si>
    <t>TRAVEL DAY(S)</t>
  </si>
  <si>
    <t>AVERAGE MILES</t>
  </si>
  <si>
    <t>WEIGHT LIMIT IN LBS</t>
  </si>
  <si>
    <t>OLD PDS AREA</t>
  </si>
  <si>
    <t xml:space="preserve"> Lodging</t>
  </si>
  <si>
    <t xml:space="preserve"> M&amp;IE</t>
  </si>
  <si>
    <t>Daily Breakdown</t>
  </si>
  <si>
    <t>TLE &amp; HHGs</t>
  </si>
  <si>
    <t xml:space="preserve"> via POV</t>
  </si>
  <si>
    <t xml:space="preserve"> Per Diem</t>
  </si>
  <si>
    <t xml:space="preserve"> via AIR</t>
  </si>
  <si>
    <t xml:space="preserve"> MALT</t>
  </si>
  <si>
    <t xml:space="preserve">OLD PDS </t>
  </si>
  <si>
    <t>Total Travel Days</t>
  </si>
  <si>
    <t xml:space="preserve"> Miles</t>
  </si>
  <si>
    <t xml:space="preserve"> </t>
  </si>
  <si>
    <t xml:space="preserve"> Daily Breakdown Per Travel Day</t>
  </si>
  <si>
    <t>HHG Weight</t>
  </si>
  <si>
    <t>TLE Daily Lodging Limits</t>
  </si>
  <si>
    <t>LBS</t>
  </si>
  <si>
    <t>via POV</t>
  </si>
  <si>
    <t>via AIR</t>
  </si>
  <si>
    <t>Max TLE - OLD PDS</t>
  </si>
  <si>
    <t>Max TLE - NEW PDS</t>
  </si>
  <si>
    <t>Travel Day(s) Overview</t>
  </si>
  <si>
    <t xml:space="preserve"> Avg Miles a Day</t>
  </si>
  <si>
    <t>Effective Date :</t>
  </si>
  <si>
    <t>Trip Miles</t>
  </si>
  <si>
    <t>HHG Weight Limit (LBS)</t>
  </si>
  <si>
    <t>LINKS &amp; RATES</t>
  </si>
  <si>
    <t>Estimated Departure Date:</t>
  </si>
  <si>
    <t>Amount of Leave:</t>
  </si>
  <si>
    <t>Amount Of Procced Time:</t>
  </si>
  <si>
    <t>Amount of Travel Day(s):</t>
  </si>
  <si>
    <t>Your lodging will be covered</t>
  </si>
  <si>
    <t>Your lodging will be covered up to $290</t>
  </si>
  <si>
    <t>You will be paided your mac M&amp;IE</t>
  </si>
  <si>
    <t>You will only be paid $2.00 in M&amp;IE</t>
  </si>
  <si>
    <t xml:space="preserve">Max Lodging </t>
  </si>
  <si>
    <t>money per day</t>
  </si>
  <si>
    <t xml:space="preserve">advanced </t>
  </si>
  <si>
    <t>per day</t>
  </si>
  <si>
    <t xml:space="preserve">Depn total advance </t>
  </si>
  <si>
    <t xml:space="preserve">Total </t>
  </si>
  <si>
    <t>O-10: With dependent</t>
  </si>
  <si>
    <t>O-10</t>
  </si>
  <si>
    <t>O-9: With dependent</t>
  </si>
  <si>
    <t>O-9</t>
  </si>
  <si>
    <t>O-8: With dependent</t>
  </si>
  <si>
    <t>O-8</t>
  </si>
  <si>
    <t>O-7: With dependent</t>
  </si>
  <si>
    <t>O-7</t>
  </si>
  <si>
    <t>O-6: With dependent</t>
  </si>
  <si>
    <t>O-6</t>
  </si>
  <si>
    <t>O-5: With dependent</t>
  </si>
  <si>
    <t>O-5</t>
  </si>
  <si>
    <t>O-4: With dependent</t>
  </si>
  <si>
    <t>O-4</t>
  </si>
  <si>
    <t>O-3: With dependent</t>
  </si>
  <si>
    <t>O-3</t>
  </si>
  <si>
    <t>O-2: With dependent</t>
  </si>
  <si>
    <t>O-2</t>
  </si>
  <si>
    <t>O-1: With dependent</t>
  </si>
  <si>
    <t>O-1</t>
  </si>
  <si>
    <t>O-3E: With dependent</t>
  </si>
  <si>
    <t>O-3E</t>
  </si>
  <si>
    <t>O-2E: With dependent</t>
  </si>
  <si>
    <t>O-2E</t>
  </si>
  <si>
    <t>O-1E: With dependent</t>
  </si>
  <si>
    <t>O-1E</t>
  </si>
  <si>
    <t>W-5: With dependent</t>
  </si>
  <si>
    <t>W-5</t>
  </si>
  <si>
    <t>W-4: With dependent</t>
  </si>
  <si>
    <t>W-4</t>
  </si>
  <si>
    <t>W-3: With dependent</t>
  </si>
  <si>
    <t>W-3</t>
  </si>
  <si>
    <t>W-2: With dependent</t>
  </si>
  <si>
    <t>W-2</t>
  </si>
  <si>
    <t>W-1: With dependent</t>
  </si>
  <si>
    <t>W-1</t>
  </si>
  <si>
    <t>E-9: With dependent</t>
  </si>
  <si>
    <t>E-9</t>
  </si>
  <si>
    <t>E-8: With dependent</t>
  </si>
  <si>
    <t>E-8</t>
  </si>
  <si>
    <t>E-7: With dependent</t>
  </si>
  <si>
    <t>E-7</t>
  </si>
  <si>
    <t>E-6: With dependent</t>
  </si>
  <si>
    <t>E-6</t>
  </si>
  <si>
    <t>E-5: With dependent</t>
  </si>
  <si>
    <t>E-5</t>
  </si>
  <si>
    <t>E-4: With dependent</t>
  </si>
  <si>
    <t>E-4</t>
  </si>
  <si>
    <t>E-3: With dependent</t>
  </si>
  <si>
    <t>E-3</t>
  </si>
  <si>
    <t>E-2: With Dependent</t>
  </si>
  <si>
    <t>E-2</t>
  </si>
  <si>
    <t>E-1: With dependent</t>
  </si>
  <si>
    <t>E-1</t>
  </si>
  <si>
    <t>O-10: Without</t>
  </si>
  <si>
    <t>O-9: Without</t>
  </si>
  <si>
    <t>O-8: Without</t>
  </si>
  <si>
    <t>O-7: Without</t>
  </si>
  <si>
    <t>O-6: Without</t>
  </si>
  <si>
    <t>O-5: Without</t>
  </si>
  <si>
    <t>M&amp;IE only</t>
  </si>
  <si>
    <t>O-4: Without</t>
  </si>
  <si>
    <t>O-3: Without</t>
  </si>
  <si>
    <t>O-2: Without</t>
  </si>
  <si>
    <t>O-1: Without</t>
  </si>
  <si>
    <t>O-3E: Without</t>
  </si>
  <si>
    <t>O-2E: Without</t>
  </si>
  <si>
    <t>O-1E: Without</t>
  </si>
  <si>
    <t>W-5: Without</t>
  </si>
  <si>
    <t>W-4: Without</t>
  </si>
  <si>
    <t>W-3: Without</t>
  </si>
  <si>
    <t>W-2: Without</t>
  </si>
  <si>
    <t>W-1: Without</t>
  </si>
  <si>
    <t>E-9: Without</t>
  </si>
  <si>
    <t>E-8: Without</t>
  </si>
  <si>
    <t>E-7: Without</t>
  </si>
  <si>
    <t>E-6: Without</t>
  </si>
  <si>
    <t>E-5: Without</t>
  </si>
  <si>
    <t>E-4: Without</t>
  </si>
  <si>
    <t>E-3: Without</t>
  </si>
  <si>
    <t>E-2: Without</t>
  </si>
  <si>
    <t>E-1: Without</t>
  </si>
  <si>
    <t>0-10 to 0-6</t>
  </si>
  <si>
    <t>0-5/W-5</t>
  </si>
  <si>
    <t>0-4/W-4</t>
  </si>
  <si>
    <t>0-3/W-3</t>
  </si>
  <si>
    <t>0-2/W-2</t>
  </si>
  <si>
    <t>0-1/W-1/Service Academy Graduates</t>
  </si>
  <si>
    <t>Enlisted Personnel</t>
  </si>
  <si>
    <t>E-3 to E-1</t>
  </si>
  <si>
    <t>Aviation Cadets</t>
  </si>
  <si>
    <t>Service Academy Cadets/Midshipmen</t>
  </si>
  <si>
    <t>Advised</t>
  </si>
  <si>
    <t>Max Payable</t>
  </si>
  <si>
    <t>M&amp;IE (max payable)</t>
  </si>
  <si>
    <t>M&amp;IE at this rate</t>
  </si>
  <si>
    <t xml:space="preserve">Max </t>
  </si>
  <si>
    <t>ENTER</t>
  </si>
  <si>
    <t>Leave Calc</t>
  </si>
  <si>
    <t>Which End of Month LES are you using?</t>
  </si>
  <si>
    <t>Leave Review</t>
  </si>
  <si>
    <t>What's the Leave Balance?</t>
  </si>
  <si>
    <t>How much leave is the member taking before Terminal Leave</t>
  </si>
  <si>
    <t xml:space="preserve">According to the LES, what is the leave balance for </t>
  </si>
  <si>
    <t>s LES?</t>
  </si>
  <si>
    <t>Month / Year</t>
  </si>
  <si>
    <t xml:space="preserve"> Active Duty End Date:</t>
  </si>
  <si>
    <t>What date would your member want to END their Terminal?</t>
  </si>
  <si>
    <t>Leave Days to use on Terminal</t>
  </si>
  <si>
    <t>Amount of Consecutive Permissive Temp Duty authorized (20 INCOUNS / 30 OUTCOUNS / None Leave Blank)</t>
  </si>
  <si>
    <t>Day 1</t>
  </si>
  <si>
    <t>Total Leave from</t>
  </si>
  <si>
    <t>Day 2</t>
  </si>
  <si>
    <t>Terminal Leave</t>
  </si>
  <si>
    <t>Sold Leave</t>
  </si>
  <si>
    <t>Day 3</t>
  </si>
  <si>
    <t>Day 4</t>
  </si>
  <si>
    <t>Day 5</t>
  </si>
  <si>
    <t>Start Date</t>
  </si>
  <si>
    <t>End Date</t>
  </si>
  <si>
    <t>Day 6</t>
  </si>
  <si>
    <t>Day 7</t>
  </si>
  <si>
    <t>⚠️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</si>
  <si>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</si>
  <si>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</si>
  <si>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</si>
  <si>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</si>
  <si>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</si>
  <si>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</si>
  <si>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</si>
  <si>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</si>
  <si>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</si>
  <si>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</si>
  <si>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</si>
  <si>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</si>
  <si>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</si>
  <si>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 xml:space="preserve">! </t>
  </si>
  <si>
    <t>­</t>
  </si>
  <si>
    <t xml:space="preserve">
</t>
  </si>
  <si>
    <t>CGAA</t>
  </si>
  <si>
    <t>Medal Of Honor</t>
  </si>
  <si>
    <t xml:space="preserve">; </t>
  </si>
  <si>
    <t xml:space="preserve">First </t>
  </si>
  <si>
    <t>Issue Date</t>
  </si>
  <si>
    <t>Code</t>
  </si>
  <si>
    <t>Honor and Award</t>
  </si>
  <si>
    <t>CGBA</t>
  </si>
  <si>
    <t>Navy Cross</t>
  </si>
  <si>
    <t xml:space="preserve">WITH GOLD STAR IN LIEU OF A SECOND; </t>
  </si>
  <si>
    <t xml:space="preserve">WITH BRONZE STAR IN LIEU OF A SECOND; </t>
  </si>
  <si>
    <t>CGSD</t>
  </si>
  <si>
    <t xml:space="preserve">Second </t>
  </si>
  <si>
    <t>CGKM</t>
  </si>
  <si>
    <t>Department of Transportation Distinguished Service</t>
  </si>
  <si>
    <t xml:space="preserve">WITH GOLD STAR IN LIEU OF A THIRD; </t>
  </si>
  <si>
    <t xml:space="preserve">WITH BRONZE STAR IN LIEU OF A THIRD; </t>
  </si>
  <si>
    <t xml:space="preserve">Third </t>
  </si>
  <si>
    <t>CGBE</t>
  </si>
  <si>
    <t>Coast Guard Distinguished Service Medal</t>
  </si>
  <si>
    <t>WITH GOLD STAR IN LIEU OF A FOURTH;</t>
  </si>
  <si>
    <t xml:space="preserve">WITH BRONZE STAR IN LIEU OF A FOURTH; </t>
  </si>
  <si>
    <t xml:space="preserve">Fourth </t>
  </si>
  <si>
    <t>CGBI</t>
  </si>
  <si>
    <t>Silver Star Medal</t>
  </si>
  <si>
    <t>WITH GOLD STAR IN LIEU OF A FIFTH;</t>
  </si>
  <si>
    <t xml:space="preserve">WITH BRONZE STAR IN LIEU OF A FIFTH; </t>
  </si>
  <si>
    <t xml:space="preserve">Fifth </t>
  </si>
  <si>
    <t>CGBK</t>
  </si>
  <si>
    <t>Defense Superior Service Medal</t>
  </si>
  <si>
    <t>CGBL</t>
  </si>
  <si>
    <t>Legion of Merit</t>
  </si>
  <si>
    <t>WITH SILVER STAR IN LIEU OF A SIXTH;</t>
  </si>
  <si>
    <t xml:space="preserve">WITH GOLD STAR IN LIEU OF A SIXTH; </t>
  </si>
  <si>
    <t xml:space="preserve">Sixth </t>
  </si>
  <si>
    <t>CGBM</t>
  </si>
  <si>
    <t>Distinguished Flying Cross</t>
  </si>
  <si>
    <t>WITH SILVER STAR AND GOLD STAR IN LIEU OF A SEVENTH;</t>
  </si>
  <si>
    <t xml:space="preserve">WITH GOLD STAR AND BRONZE STAR IN LIEU OF A SEVENTH; </t>
  </si>
  <si>
    <t xml:space="preserve">Seventh </t>
  </si>
  <si>
    <t>CGBN</t>
  </si>
  <si>
    <t>Coast Guard Medal</t>
  </si>
  <si>
    <t>WITH SILVER STAR AND GOLD STAR IN LIEU OF AN EIGHT;</t>
  </si>
  <si>
    <t xml:space="preserve">WITH GOLD STAR AND BRONZE STAR IN LIEU OF AN EIGHT; </t>
  </si>
  <si>
    <t xml:space="preserve">Eight </t>
  </si>
  <si>
    <t>CGBR</t>
  </si>
  <si>
    <t>Gold Lifesaving Medal</t>
  </si>
  <si>
    <t xml:space="preserve">WITH SILVER STAR AND GOLD STAR IN LIEU OF A NINTH; </t>
  </si>
  <si>
    <t xml:space="preserve">WITH GOLD STAR AND BRONZE STAR IN LIEU OF A NINTH; </t>
  </si>
  <si>
    <t xml:space="preserve">Ninth </t>
  </si>
  <si>
    <t>CGCA</t>
  </si>
  <si>
    <t>Bronze Star Medal</t>
  </si>
  <si>
    <t>WITH SILVER  STAR AND GOLD STAR IN LIEU OF A TENTH;</t>
  </si>
  <si>
    <t xml:space="preserve">WITH GOLD  STAR AND BRONZE STAR IN LIEU OF A TENTH; </t>
  </si>
  <si>
    <t xml:space="preserve">Tenth </t>
  </si>
  <si>
    <t>CGIA</t>
  </si>
  <si>
    <r>
      <t>Purple Heart Medal</t>
    </r>
    <r>
      <rPr>
        <b/>
        <sz val="11"/>
        <color theme="1"/>
        <rFont val="Calibri"/>
        <family val="2"/>
        <scheme val="minor"/>
      </rPr>
      <t xml:space="preserve"> (AWARD NEEDS TO SHOW DESCRIPTION OF WOUND / DATE/ GEO LOCATION)</t>
    </r>
  </si>
  <si>
    <t>WITH TWO SILVER STARS IN LIEU OF AN ELEVENTH;</t>
  </si>
  <si>
    <t xml:space="preserve">WITH TWO GOLD STARS IN LIEU OF AN ELEVENTH; </t>
  </si>
  <si>
    <t>CGPS</t>
  </si>
  <si>
    <t xml:space="preserve">Eleventh </t>
  </si>
  <si>
    <t>CGDB</t>
  </si>
  <si>
    <t>Meritorious Service Medal</t>
  </si>
  <si>
    <t>WITH TWO SILVER STARS AND GOLD STAR IN LIEU OF A TWELFTH;</t>
  </si>
  <si>
    <t xml:space="preserve">WITH TWO GOLD STARS AND BRONZE STAR IN LIEU OF A TWELFTH; </t>
  </si>
  <si>
    <t>CGEA</t>
  </si>
  <si>
    <t>Air Medal</t>
  </si>
  <si>
    <t xml:space="preserve">WITH TWO SILVER STARS AND GOLD STAR IN LIEU OF A THIRTEENTH; </t>
  </si>
  <si>
    <t xml:space="preserve">WITH TWO GOLD STARS AND BRONZE STAR IN LIEU OF A THIRTEENTH; </t>
  </si>
  <si>
    <t>CGGA</t>
  </si>
  <si>
    <t>Silver Lifesaving Medal</t>
  </si>
  <si>
    <t>CGFB</t>
  </si>
  <si>
    <t>Joint Service Commendation Medal</t>
  </si>
  <si>
    <t>CGFC</t>
  </si>
  <si>
    <t>Coast Guard Commendation Medal</t>
  </si>
  <si>
    <t>CGNCOM</t>
  </si>
  <si>
    <t>Navy/Marine Corp Commendation Medal</t>
  </si>
  <si>
    <t>CGFE</t>
  </si>
  <si>
    <t>Army Commendation Medal</t>
  </si>
  <si>
    <t>CGFF</t>
  </si>
  <si>
    <t>Air Force Commendation Medal</t>
  </si>
  <si>
    <t>CGHB</t>
  </si>
  <si>
    <t>Joint Service Achievement Medal</t>
  </si>
  <si>
    <t>CGTM</t>
  </si>
  <si>
    <t>Department of Transportation 9-11 Medal</t>
  </si>
  <si>
    <t>CGPU</t>
  </si>
  <si>
    <t>CGHF</t>
  </si>
  <si>
    <t>Air Force Achievement Medal</t>
  </si>
  <si>
    <t>CGHC</t>
  </si>
  <si>
    <t>Coast Guard Achievement Medal</t>
  </si>
  <si>
    <t>CGHD</t>
  </si>
  <si>
    <t>Navy/Marine Corps Achievement Medal</t>
  </si>
  <si>
    <t>CGHE</t>
  </si>
  <si>
    <t>Army Achievement Medal</t>
  </si>
  <si>
    <t>CGNA</t>
  </si>
  <si>
    <t>Commandant's Letter of Commendation Ribbon Bar</t>
  </si>
  <si>
    <t>CGJA</t>
  </si>
  <si>
    <t>Combat Action Ribbon</t>
  </si>
  <si>
    <t>CGPUC</t>
  </si>
  <si>
    <t>Coast Guard Presidential Unit Citation With Hurricane Device</t>
  </si>
  <si>
    <t>CGMG</t>
  </si>
  <si>
    <t>Joint Meritorious Unit Award</t>
  </si>
  <si>
    <t>CGUA</t>
  </si>
  <si>
    <t>Department of Transportation Outstanding Unit Award</t>
  </si>
  <si>
    <t>CGMA</t>
  </si>
  <si>
    <t>Coast Guard Unit Commendation Ribbon</t>
  </si>
  <si>
    <t>CGPV</t>
  </si>
  <si>
    <t>CGMC</t>
  </si>
  <si>
    <t>Navy Unit Commendation Ribbon</t>
  </si>
  <si>
    <t>CGMB</t>
  </si>
  <si>
    <t>Coast Guard Meritorious Unit Commendation</t>
  </si>
  <si>
    <t>CGMD</t>
  </si>
  <si>
    <t>Navy Meritorious Unit Commendation Ribbon</t>
  </si>
  <si>
    <t>CGMT</t>
  </si>
  <si>
    <t>Coast Guard Meritorious Team Commendation</t>
  </si>
  <si>
    <t>CGME</t>
  </si>
  <si>
    <t>Army Meritorious Unit Commendation</t>
  </si>
  <si>
    <t>CGNB</t>
  </si>
  <si>
    <t>Coast Guard "E" Ribbon</t>
  </si>
  <si>
    <t>CGNU</t>
  </si>
  <si>
    <t>Navy "E" Ribbon</t>
  </si>
  <si>
    <t>CGMJ</t>
  </si>
  <si>
    <t>Coast Guard Bicentennial Unit Commendation Ribbon</t>
  </si>
  <si>
    <t>Coast Guard Good Conduct Medal for period ending</t>
  </si>
  <si>
    <t>Army Good Conduct Medal for period ending</t>
  </si>
  <si>
    <t>CGPT</t>
  </si>
  <si>
    <t>Navy Good Conduct Medal for period ending</t>
  </si>
  <si>
    <t>Marine Corp Conduct Medal for period ending</t>
  </si>
  <si>
    <t>Air Force Conduct Medal for period ending</t>
  </si>
  <si>
    <t>CGSE</t>
  </si>
  <si>
    <t>Coast Guard Reserve Good Conduct Medal for period ending</t>
  </si>
  <si>
    <t>CGND</t>
  </si>
  <si>
    <t>Naval Reserve Meritorious Service Medal for period ending</t>
  </si>
  <si>
    <t>CGEPOY</t>
  </si>
  <si>
    <t>Coast Guard Enlisted Person of the Year Ribbon</t>
  </si>
  <si>
    <t>CGNE</t>
  </si>
  <si>
    <t>Navy Expeditionary Medal (AREA OF OPERATIONS)</t>
  </si>
  <si>
    <t>CGPX</t>
  </si>
  <si>
    <t>Marine Corp Expeditionary Medal</t>
  </si>
  <si>
    <t>CGNH</t>
  </si>
  <si>
    <t>National Defense Service Medal</t>
  </si>
  <si>
    <t>CGKDSM</t>
  </si>
  <si>
    <t>Korean Defense Service Medal</t>
  </si>
  <si>
    <t>CGNK</t>
  </si>
  <si>
    <t>Antarctica Service Medal</t>
  </si>
  <si>
    <t>CGNL</t>
  </si>
  <si>
    <t>Coast Guard Arctic Service Medal</t>
  </si>
  <si>
    <t>CGNM</t>
  </si>
  <si>
    <t>Armed Forces Expeditionary Medal (AREA OF OPERATIONS)</t>
  </si>
  <si>
    <t>CGNV</t>
  </si>
  <si>
    <t>Southwest Asia Service Medal</t>
  </si>
  <si>
    <t>CGAF</t>
  </si>
  <si>
    <t>Armed Forces Service Medal</t>
  </si>
  <si>
    <t>CGQM</t>
  </si>
  <si>
    <t>Army Service Ribbon</t>
  </si>
  <si>
    <t>ICM</t>
  </si>
  <si>
    <t>Iraq Campaign Medal</t>
  </si>
  <si>
    <t>CGGWOTX</t>
  </si>
  <si>
    <t>Global War on Terrorism Expeditionary Medal</t>
  </si>
  <si>
    <t>CGGWOTFS</t>
  </si>
  <si>
    <t>Global War on Terrorism Expeditionary Medal-ENDURING FREEDOM</t>
  </si>
  <si>
    <t>CGGWOTIR</t>
  </si>
  <si>
    <t>Global War on Terrorism Expeditionary Medal-INHERENT RESOLVE</t>
  </si>
  <si>
    <t>CGGWOTND</t>
  </si>
  <si>
    <t>Global War on Terrorism Expeditionary Medal-NEW DAWN</t>
  </si>
  <si>
    <t>CGGWOTS</t>
  </si>
  <si>
    <t>Global War on Terrorism Service Medal</t>
  </si>
  <si>
    <t>CGGWOTIF</t>
  </si>
  <si>
    <t xml:space="preserve">Global War on Terrorism Medal-IRAQI FREEDOM </t>
  </si>
  <si>
    <t>CGGWOTNS</t>
  </si>
  <si>
    <t>Global War on Terrorism Medal-NOMAD SHADOW</t>
  </si>
  <si>
    <t>CGNP</t>
  </si>
  <si>
    <t>Humanitarian Service Medal</t>
  </si>
  <si>
    <t>CGTR</t>
  </si>
  <si>
    <t>Department of Transportation 9-11 Ribbon</t>
  </si>
  <si>
    <t>CGOVSM</t>
  </si>
  <si>
    <t>Military Outstanding Volunteer Service Medal</t>
  </si>
  <si>
    <t>CGNQ</t>
  </si>
  <si>
    <t>Coast Guard Special Operations Service Ribbon</t>
  </si>
  <si>
    <t>CGRE</t>
  </si>
  <si>
    <t>Coast Guard Sea Service Ribbon</t>
  </si>
  <si>
    <t>CGQL</t>
  </si>
  <si>
    <t>Army Noncommissioned Officer Professional Development Ribbon</t>
  </si>
  <si>
    <t>CGQT</t>
  </si>
  <si>
    <t>Air Force Noncommissioned Officer Professional Military Education Graduate Ribbon</t>
  </si>
  <si>
    <t>CGNR</t>
  </si>
  <si>
    <t>Coast Guard Restricted Duty Ribbon</t>
  </si>
  <si>
    <t>CGOSR</t>
  </si>
  <si>
    <t>Coast Guard Overseas Ribbon</t>
  </si>
  <si>
    <t>CGRD</t>
  </si>
  <si>
    <t>Navy/Marine Corps Sea Service Deployment Ribbon</t>
  </si>
  <si>
    <t>CGNX</t>
  </si>
  <si>
    <t>Navy/Marine Corps Overseas Service Ribbon</t>
  </si>
  <si>
    <t>CGQQ</t>
  </si>
  <si>
    <t>Army Overseas Ribbon</t>
  </si>
  <si>
    <t>CGQP</t>
  </si>
  <si>
    <t>Air Force Overseas Ribbon - Long Term</t>
  </si>
  <si>
    <t>CGQN</t>
  </si>
  <si>
    <t>Air Force Overseas Ribbon - Short Term</t>
  </si>
  <si>
    <t>CG4545</t>
  </si>
  <si>
    <r>
      <t>Coast Guard Basic Training Honor Graduate Ribbon</t>
    </r>
    <r>
      <rPr>
        <sz val="14"/>
        <color indexed="63"/>
        <rFont val="Arial"/>
        <family val="2"/>
      </rPr>
      <t xml:space="preserve"> </t>
    </r>
  </si>
  <si>
    <t>CGRC</t>
  </si>
  <si>
    <t>Coast Guard Recruiting Service Ribbon</t>
  </si>
  <si>
    <t>CGMH</t>
  </si>
  <si>
    <t>Armed Forces Reserve Medal</t>
  </si>
  <si>
    <t>CGMOBDEV</t>
  </si>
  <si>
    <t xml:space="preserve"> With M Device</t>
  </si>
  <si>
    <t>CGNT</t>
  </si>
  <si>
    <t>Naval Reserve Medal</t>
  </si>
  <si>
    <t>CGQX</t>
  </si>
  <si>
    <t>Marine Corps Reserve Ribbon</t>
  </si>
  <si>
    <t>CGPL</t>
  </si>
  <si>
    <t>Coast Guard Rifle Expert Medal</t>
  </si>
  <si>
    <t>CGMK</t>
  </si>
  <si>
    <t>Coast Guard Rifle Marksmanship Ribbon with S Device</t>
  </si>
  <si>
    <t>CGML</t>
  </si>
  <si>
    <t>Coast Guard Rifle Marksmanship Ribbon</t>
  </si>
  <si>
    <t>CGPM</t>
  </si>
  <si>
    <t>Coast Guard Pistol Expert Medal</t>
  </si>
  <si>
    <t>CGMM</t>
  </si>
  <si>
    <t>Coast Guard Pistol Marksmanship Ribbon with S Device</t>
  </si>
  <si>
    <t>CGMN</t>
  </si>
  <si>
    <t>Coast Guard Pistol Marksmanship Ribbon</t>
  </si>
  <si>
    <t>of the</t>
  </si>
  <si>
    <t xml:space="preserve">awards are displayed below in precedence </t>
  </si>
  <si>
    <t>FY23</t>
  </si>
  <si>
    <t>Enter Below</t>
  </si>
  <si>
    <t>UCGITF0CCS</t>
  </si>
  <si>
    <t>23TRAVEL</t>
  </si>
  <si>
    <t>70098 Commandant (CG-7)</t>
  </si>
  <si>
    <t>2100C1</t>
  </si>
  <si>
    <t>Course Code</t>
  </si>
  <si>
    <t>&lt;</t>
  </si>
  <si>
    <t>UCGITF0CEM</t>
  </si>
  <si>
    <t>70098 Commandant (CG-1)</t>
  </si>
  <si>
    <t>2100C6</t>
  </si>
  <si>
    <t>Project:</t>
  </si>
  <si>
    <t>Task Code:</t>
  </si>
  <si>
    <t>UCGITF0CAO</t>
  </si>
  <si>
    <t>Organization:</t>
  </si>
  <si>
    <t>70098 Commandant (CG-6)</t>
  </si>
  <si>
    <t>2100C7</t>
  </si>
  <si>
    <t>Expenditure Type:</t>
  </si>
  <si>
    <t>UCGITF0CSO</t>
  </si>
  <si>
    <t>70098 Commandant (CG-4)</t>
  </si>
  <si>
    <t>2100C9</t>
  </si>
  <si>
    <t>70098 Commandant (CG-9)</t>
  </si>
  <si>
    <t>2100C8</t>
  </si>
  <si>
    <t>UCGITF0CMP</t>
  </si>
  <si>
    <t>70098 Commandant (CG-09)</t>
  </si>
  <si>
    <t>UCGITF0CCI</t>
  </si>
  <si>
    <t>70098 Commandant (CG-2)</t>
  </si>
  <si>
    <t>2100C2</t>
  </si>
  <si>
    <t>70098 Commandant (CG-DCO)</t>
  </si>
  <si>
    <t>2100C5</t>
  </si>
  <si>
    <t>70098 Commandant (CG-5R)</t>
  </si>
  <si>
    <t>2100B7</t>
  </si>
  <si>
    <t>2100C3</t>
  </si>
  <si>
    <t>UCGITF0ASC</t>
  </si>
  <si>
    <t>70098 Commandant (CG-5P)</t>
  </si>
  <si>
    <t>75110 FORCECOM - Command Cadre</t>
  </si>
  <si>
    <t>100535</t>
  </si>
  <si>
    <t>UCGITF0ACC</t>
  </si>
  <si>
    <t>70098 Commandant (CG-DCMS)</t>
  </si>
  <si>
    <t>75110 FORCECOM Command Cadre</t>
  </si>
  <si>
    <t xml:space="preserve"> DLA &amp; HHG</t>
  </si>
  <si>
    <t>Totals</t>
  </si>
  <si>
    <t>RATES</t>
  </si>
  <si>
    <t>DATE PLANNER</t>
  </si>
  <si>
    <t>ETS TOTALS</t>
  </si>
  <si>
    <t xml:space="preserve">Lodging </t>
  </si>
  <si>
    <t xml:space="preserve">M&amp;IE </t>
  </si>
  <si>
    <t>Max Reimbursed Lodging</t>
  </si>
  <si>
    <t>Recommended      (Max M&amp;IE)</t>
  </si>
  <si>
    <t>Actual Projected</t>
  </si>
  <si>
    <t>Guides:</t>
  </si>
  <si>
    <t>ETS Guide</t>
  </si>
  <si>
    <t>TRAVEL Guide</t>
  </si>
  <si>
    <t>Shipping POV Guide</t>
  </si>
  <si>
    <t xml:space="preserve">  Per Diem</t>
  </si>
  <si>
    <t xml:space="preserve">  MALT</t>
  </si>
  <si>
    <t xml:space="preserve">  Avg Miles</t>
  </si>
  <si>
    <t xml:space="preserve">  Max Old TLE</t>
  </si>
  <si>
    <t xml:space="preserve">  Max New TLE</t>
  </si>
  <si>
    <t>Click Below for Advances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</si>
</sst>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\$#,##0.00;\$#,##0.00"/>
    <numFmt numFmtId="166" formatCode="\$###0.00;\$###0.00"/>
    <numFmt numFmtId="167" formatCode="mmm\ dd"/>
    <numFmt numFmtId="168" formatCode="[$-F800]dddd\,\ mmmm\ dd\,\ yyyy"/>
    <numFmt numFmtId="169" formatCode="m/d;@"/>
    <numFmt numFmtId="170" formatCode="dd\ mmm"/>
    <numFmt numFmtId="171" formatCode="dddd\ dd\ mmm\ yyyy"/>
    <numFmt numFmtId="172" formatCode="dd\ mmm\ yyyy"/>
    <numFmt numFmtId="173" formatCode="#,##0.00000000000"/>
    <numFmt numFmtId="174" formatCode="0.000"/>
    <numFmt numFmtId="175" formatCode="ddd\ dd\ mmm\ yyyy"/>
    <numFmt numFmtId="176" formatCode="mmm\-yyyy"/>
    <numFmt numFmtId="177" formatCode="0.0"/>
    <numFmt numFmtId="178" formatCode="dddd"/>
    <numFmt numFmtId="179" formatCode="d"/>
    <numFmt numFmtId="180" formatCode="dddd\ \-\ dd\ mmm\ yyyy"/>
    <numFmt numFmtId="181" formatCode="00"/>
    <numFmt numFmtId="182" formatCode="mm/dd/yyyy;@"/>
    <numFmt numFmtId="183" formatCode="dd/mm/yyyy;@"/>
    <numFmt numFmtId="184" formatCode="yyyy\-mm\-dd;@"/>
    <numFmt numFmtId="185" formatCode="&quot;$&quot;#,##0.000"/>
    <numFmt numFmtId="186" formatCode="mm/dd"/>
    <numFmt numFmtId="187" formatCode="dd"/>
    <numFmt numFmtId="188" formatCode="mmm"/>
    <numFmt numFmtId="189" formatCode="000"/>
  </numFmts>
  <fonts count="24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Bahnschrift SemiBold"/>
      <family val="2"/>
    </font>
    <font>
      <b/>
      <sz val="11"/>
      <name val="Bahnschrift SemiBold"/>
      <family val="2"/>
    </font>
    <font>
      <sz val="11"/>
      <name val="Harlow Solid Italic"/>
      <family val="5"/>
    </font>
    <font>
      <sz val="11"/>
      <name val="Franklin Gothic Demi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Bahnschrift SemiBold"/>
      <family val="2"/>
    </font>
    <font>
      <b/>
      <sz val="11"/>
      <color theme="1"/>
      <name val="Bahnschrift SemiBold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7"/>
      <color theme="2" tint="-0.749992370372631"/>
      <name val="Segoe UI Black"/>
      <family val="2"/>
    </font>
    <font>
      <sz val="7"/>
      <color theme="1"/>
      <name val="Segoe UI Black"/>
      <family val="2"/>
    </font>
    <font>
      <sz val="11"/>
      <color theme="0"/>
      <name val="Bahnschrift SemiBold"/>
      <family val="2"/>
    </font>
    <font>
      <sz val="11"/>
      <color theme="1"/>
      <name val="Franklin Gothic Demi"/>
      <family val="2"/>
    </font>
    <font>
      <sz val="11"/>
      <color theme="1" tint="0.14999847407452621"/>
      <name val="Franklin Gothic Demi"/>
      <family val="2"/>
    </font>
    <font>
      <sz val="11"/>
      <color theme="9" tint="-0.499984740745262"/>
      <name val="Franklin Gothic Demi"/>
      <family val="2"/>
    </font>
    <font>
      <sz val="11"/>
      <color theme="4" tint="-0.499984740745262"/>
      <name val="Franklin Gothic Demi"/>
      <family val="2"/>
    </font>
    <font>
      <sz val="14"/>
      <color theme="1" tint="0.34998626667073579"/>
      <name val="Franklin Gothic Demi"/>
      <family val="2"/>
    </font>
    <font>
      <sz val="11"/>
      <color theme="1" tint="0.34998626667073579"/>
      <name val="Franklin Gothic Demi"/>
      <family val="2"/>
    </font>
    <font>
      <sz val="11"/>
      <color theme="0"/>
      <name val="Franklin Gothic Demi"/>
      <family val="2"/>
    </font>
    <font>
      <sz val="7"/>
      <color theme="1"/>
      <name val="Franklin Gothic Demi"/>
      <family val="2"/>
    </font>
    <font>
      <sz val="8"/>
      <color theme="2" tint="-0.749992370372631"/>
      <name val="Franklin Gothic Demi"/>
      <family val="2"/>
    </font>
    <font>
      <sz val="7"/>
      <color theme="2" tint="-0.749992370372631"/>
      <name val="Franklin Gothic Demi"/>
      <family val="2"/>
    </font>
    <font>
      <sz val="8"/>
      <color theme="1" tint="0.14999847407452621"/>
      <name val="Franklin Gothic Demi"/>
      <family val="2"/>
    </font>
    <font>
      <b/>
      <sz val="8"/>
      <color theme="1" tint="0.14999847407452621"/>
      <name val="Segoe UI Black"/>
      <family val="2"/>
    </font>
    <font>
      <sz val="12"/>
      <name val="Calibri"/>
      <family val="2"/>
      <scheme val="minor"/>
    </font>
    <font>
      <sz val="8"/>
      <name val="Calibri"/>
      <family val="2"/>
      <charset val="134"/>
      <scheme val="minor"/>
    </font>
    <font>
      <sz val="12"/>
      <name val="Arial Rounded MT Bold"/>
      <family val="2"/>
    </font>
    <font>
      <sz val="36"/>
      <name val="Calibri"/>
      <family val="2"/>
      <scheme val="minor"/>
    </font>
    <font>
      <sz val="16"/>
      <name val="Arial Rounded MT Bold"/>
      <family val="2"/>
    </font>
    <font>
      <sz val="10"/>
      <name val="Arial Rounded MT Bold"/>
      <family val="2"/>
    </font>
    <font>
      <sz val="11"/>
      <name val="Arial Rounded MT Bold"/>
      <family val="2"/>
    </font>
    <font>
      <sz val="16"/>
      <name val="Calibri"/>
      <family val="2"/>
      <scheme val="minor"/>
    </font>
    <font>
      <sz val="9"/>
      <color theme="1" tint="0.249977111117893"/>
      <name val="Franklin Gothic Demi"/>
      <family val="2"/>
    </font>
    <font>
      <sz val="8"/>
      <color theme="1"/>
      <name val="Franklin Gothic Demi"/>
      <family val="2"/>
    </font>
    <font>
      <sz val="8"/>
      <color theme="1"/>
      <name val="Bahnschrift SemiBold"/>
      <family val="2"/>
    </font>
    <font>
      <sz val="9"/>
      <name val="Franklin Gothic Demi"/>
      <family val="2"/>
    </font>
    <font>
      <b/>
      <sz val="8"/>
      <color theme="1"/>
      <name val="Bahnschrift SemiBold"/>
      <family val="2"/>
    </font>
    <font>
      <sz val="18"/>
      <color rgb="FF4A8AFF"/>
      <name val="Bahnschrift SemiBold"/>
      <family val="2"/>
    </font>
    <font>
      <sz val="11"/>
      <color theme="8" tint="-0.249977111117893"/>
      <name val="Bahnschrift SemiBold"/>
      <family val="2"/>
    </font>
    <font>
      <b/>
      <sz val="12"/>
      <name val="Bahnschrift SemiBold"/>
      <family val="2"/>
    </font>
    <font>
      <b/>
      <sz val="8"/>
      <name val="Bahnschrift SemiBold"/>
      <family val="2"/>
    </font>
    <font>
      <b/>
      <sz val="9"/>
      <name val="Bahnschrift SemiBold"/>
      <family val="2"/>
    </font>
    <font>
      <b/>
      <sz val="7"/>
      <name val="Century Gothic"/>
      <family val="2"/>
    </font>
    <font>
      <b/>
      <sz val="8"/>
      <color theme="1"/>
      <name val="Century Gothic"/>
      <family val="2"/>
    </font>
    <font>
      <b/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1"/>
      <name val="Century Gothic"/>
      <family val="2"/>
    </font>
    <font>
      <b/>
      <sz val="11"/>
      <color rgb="FFFF0000"/>
      <name val="Century Gothic"/>
      <family val="2"/>
    </font>
    <font>
      <sz val="10"/>
      <name val="Times New Roman"/>
      <family val="1"/>
      <charset val="204"/>
    </font>
    <font>
      <b/>
      <sz val="11"/>
      <color theme="0"/>
      <name val="Century Gothic"/>
      <family val="2"/>
    </font>
    <font>
      <b/>
      <sz val="11"/>
      <color theme="1"/>
      <name val="Calibri"/>
      <family val="2"/>
      <scheme val="minor"/>
    </font>
    <font>
      <b/>
      <sz val="11"/>
      <color theme="1" tint="0.14999847407452621"/>
      <name val="Century Gothic"/>
      <family val="2"/>
    </font>
    <font>
      <b/>
      <sz val="11"/>
      <color theme="1" tint="0.249977111117893"/>
      <name val="Century Gothic"/>
      <family val="2"/>
    </font>
    <font>
      <b/>
      <sz val="11"/>
      <color theme="4" tint="-0.249977111117893"/>
      <name val="Century Gothic"/>
      <family val="2"/>
    </font>
    <font>
      <b/>
      <sz val="12"/>
      <color theme="4" tint="-0.249977111117893"/>
      <name val="Century Gothic"/>
      <family val="2"/>
    </font>
    <font>
      <sz val="11"/>
      <name val="Century Gothic"/>
      <family val="2"/>
    </font>
    <font>
      <sz val="90"/>
      <color theme="0" tint="-0.14999847407452621"/>
      <name val="Century Gothic"/>
      <family val="2"/>
    </font>
    <font>
      <b/>
      <sz val="11"/>
      <color theme="0" tint="-4.9989318521683403E-2"/>
      <name val="Century Gothic"/>
      <family val="2"/>
    </font>
    <font>
      <b/>
      <sz val="24"/>
      <color theme="4" tint="-0.249977111117893"/>
      <name val="Century Gothic"/>
      <family val="2"/>
    </font>
    <font>
      <b/>
      <sz val="11"/>
      <color rgb="FFEB6C15"/>
      <name val="Century Gothic"/>
      <family val="2"/>
    </font>
    <font>
      <sz val="20"/>
      <name val="Franklin Gothic Demi"/>
      <family val="2"/>
    </font>
    <font>
      <sz val="14"/>
      <name val="Franklin Gothic Demi"/>
      <family val="2"/>
    </font>
    <font>
      <sz val="8"/>
      <name val="Franklin Gothic Demi"/>
      <family val="2"/>
    </font>
    <font>
      <sz val="90"/>
      <name val="Century Gothic"/>
      <family val="2"/>
    </font>
    <font>
      <sz val="22"/>
      <name val="Franklin Gothic Demi"/>
      <family val="2"/>
    </font>
    <font>
      <sz val="26"/>
      <name val="Franklin Gothic Demi"/>
      <family val="2"/>
    </font>
    <font>
      <sz val="18"/>
      <name val="Franklin Gothic Demi"/>
      <family val="2"/>
    </font>
    <font>
      <b/>
      <sz val="8"/>
      <name val="Segoe UI Black"/>
      <family val="2"/>
    </font>
    <font>
      <b/>
      <sz val="7"/>
      <name val="Segoe UI Black"/>
      <family val="2"/>
    </font>
    <font>
      <sz val="12"/>
      <name val="Bahnschrift SemiBold"/>
      <family val="2"/>
    </font>
    <font>
      <b/>
      <sz val="14"/>
      <name val="Franklin Gothic Demi"/>
      <family val="2"/>
    </font>
    <font>
      <sz val="7"/>
      <name val="Segoe UI Black"/>
      <family val="2"/>
    </font>
    <font>
      <sz val="7"/>
      <name val="Franklin Gothic Demi"/>
      <family val="2"/>
    </font>
    <font>
      <sz val="10"/>
      <name val="Times New Roman"/>
      <family val="2"/>
    </font>
    <font>
      <sz val="10"/>
      <name val="Arial"/>
      <family val="2"/>
    </font>
    <font>
      <b/>
      <sz val="10"/>
      <name val="Times New Roman"/>
      <family val="2"/>
    </font>
    <font>
      <b/>
      <sz val="11"/>
      <name val="Franklin Gothic Demi"/>
      <family val="2"/>
    </font>
    <font>
      <sz val="14"/>
      <name val="Arial Rounded MT Bold"/>
      <family val="2"/>
    </font>
    <font>
      <sz val="8"/>
      <name val="Calibri"/>
      <family val="2"/>
      <scheme val="minor"/>
    </font>
    <font>
      <b/>
      <sz val="8"/>
      <color theme="4" tint="-0.249977111117893"/>
      <name val="Century Gothic"/>
      <family val="2"/>
    </font>
    <font>
      <b/>
      <sz val="11"/>
      <color theme="0"/>
      <name val="Bahnschrift SemiBold"/>
      <family val="2"/>
    </font>
    <font>
      <sz val="11"/>
      <color theme="1" tint="0.249977111117893"/>
      <name val="Bahnschrift SemiBold"/>
      <family val="2"/>
    </font>
    <font>
      <b/>
      <sz val="11"/>
      <color rgb="FFFFC000"/>
      <name val="Bahnschrift SemiBold"/>
      <family val="2"/>
    </font>
    <font>
      <sz val="11"/>
      <color rgb="FF2D2F2E"/>
      <name val="Bahnschrift SemiBold"/>
      <family val="2"/>
    </font>
    <font>
      <b/>
      <sz val="11"/>
      <color rgb="FFFA5206"/>
      <name val="Bahnschrift SemiBold"/>
      <family val="2"/>
    </font>
    <font>
      <sz val="11"/>
      <color theme="8"/>
      <name val="Bahnschrift SemiBold"/>
      <family val="2"/>
    </font>
    <font>
      <sz val="11"/>
      <color theme="8" tint="-0.499984740745262"/>
      <name val="Bahnschrift SemiBold"/>
      <family val="2"/>
    </font>
    <font>
      <b/>
      <sz val="11"/>
      <color theme="1" tint="0.34998626667073579"/>
      <name val="Bahnschrift SemiBold"/>
      <family val="2"/>
    </font>
    <font>
      <b/>
      <sz val="11"/>
      <color theme="8" tint="-0.499984740745262"/>
      <name val="Bahnschrift SemiBold"/>
      <family val="2"/>
    </font>
    <font>
      <sz val="11"/>
      <color theme="1" tint="0.14999847407452621"/>
      <name val="Bahnschrift SemiBold"/>
      <family val="2"/>
    </font>
    <font>
      <sz val="11"/>
      <color rgb="FF333333"/>
      <name val="Bahnschrift SemiBold"/>
      <family val="2"/>
    </font>
    <font>
      <u/>
      <sz val="11"/>
      <color theme="10"/>
      <name val="Bahnschrift SemiBold"/>
      <family val="2"/>
    </font>
    <font>
      <sz val="11"/>
      <color theme="2" tint="-0.89999084444715716"/>
      <name val="Bahnschrift SemiBold"/>
      <family val="2"/>
    </font>
    <font>
      <b/>
      <sz val="12"/>
      <color theme="1"/>
      <name val="Bahnschrift SemiBold"/>
      <family val="2"/>
    </font>
    <font>
      <i/>
      <sz val="11"/>
      <color theme="8" tint="-0.499984740745262"/>
      <name val="Bahnschrift SemiBold"/>
      <family val="2"/>
    </font>
    <font>
      <sz val="10"/>
      <color theme="1"/>
      <name val="Bahnschrift SemiBold"/>
      <family val="2"/>
    </font>
    <font>
      <sz val="24"/>
      <color theme="2" tint="-0.89999084444715716"/>
      <name val="Bahnschrift SemiBold"/>
      <family val="2"/>
    </font>
    <font>
      <b/>
      <sz val="24"/>
      <color theme="2" tint="-0.89999084444715716"/>
      <name val="Bahnschrift SemiBold"/>
      <family val="2"/>
    </font>
    <font>
      <b/>
      <sz val="12"/>
      <color theme="2" tint="-0.89999084444715716"/>
      <name val="Bahnschrift SemiBold"/>
      <family val="2"/>
    </font>
    <font>
      <b/>
      <sz val="11"/>
      <color theme="0"/>
      <name val="Consolas"/>
      <family val="3"/>
    </font>
    <font>
      <b/>
      <sz val="11"/>
      <name val="Consolas"/>
      <family val="3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onsolas"/>
      <family val="3"/>
    </font>
    <font>
      <b/>
      <sz val="9"/>
      <name val="Consolas"/>
      <family val="3"/>
    </font>
    <font>
      <b/>
      <sz val="14"/>
      <name val="Consolas"/>
      <family val="3"/>
    </font>
    <font>
      <b/>
      <sz val="16"/>
      <name val="Consolas"/>
      <family val="3"/>
    </font>
    <font>
      <b/>
      <sz val="20"/>
      <name val="Consolas"/>
      <family val="3"/>
    </font>
    <font>
      <sz val="11"/>
      <color rgb="FF404040"/>
      <name val="Calibri"/>
      <family val="2"/>
      <scheme val="minor"/>
    </font>
    <font>
      <sz val="14"/>
      <color indexed="63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</font>
    <font>
      <sz val="11"/>
      <color theme="3" tint="-0.249977111117893"/>
      <name val="Calibri"/>
      <family val="2"/>
      <scheme val="minor"/>
    </font>
    <font>
      <sz val="11"/>
      <name val="Times New Roman"/>
      <family val="1"/>
    </font>
    <font>
      <sz val="10"/>
      <color indexed="8"/>
      <name val="Times New Roman"/>
      <family val="2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/>
      <name val="Book Antiqua"/>
      <family val="1"/>
    </font>
    <font>
      <sz val="11"/>
      <color theme="1"/>
      <name val="Georgia"/>
      <family val="1"/>
    </font>
    <font>
      <b/>
      <sz val="11"/>
      <color theme="0"/>
      <name val="Times New Roman"/>
      <family val="1"/>
    </font>
    <font>
      <sz val="11"/>
      <color rgb="FF00B050"/>
      <name val="Times New Roman"/>
      <family val="1"/>
    </font>
    <font>
      <sz val="11"/>
      <name val="Consolas"/>
      <family val="3"/>
    </font>
    <font>
      <b/>
      <sz val="20"/>
      <color theme="9" tint="-0.499984740745262"/>
      <name val="Consolas"/>
      <family val="3"/>
    </font>
    <font>
      <b/>
      <sz val="11"/>
      <color rgb="FFFF0000"/>
      <name val="Consolas"/>
      <family val="3"/>
    </font>
    <font>
      <b/>
      <sz val="20"/>
      <color theme="0" tint="-4.9989318521683403E-2"/>
      <name val="Consolas"/>
      <family val="3"/>
    </font>
    <font>
      <sz val="11"/>
      <color theme="1"/>
      <name val="Consolas"/>
      <family val="3"/>
    </font>
    <font>
      <b/>
      <sz val="12"/>
      <color theme="0"/>
      <name val="Consolas"/>
      <family val="3"/>
    </font>
    <font>
      <b/>
      <sz val="12"/>
      <name val="Consolas"/>
      <family val="3"/>
    </font>
    <font>
      <b/>
      <sz val="14"/>
      <color theme="1"/>
      <name val="Consolas"/>
      <family val="3"/>
    </font>
    <font>
      <b/>
      <sz val="18"/>
      <color theme="0"/>
      <name val="Consolas"/>
      <family val="3"/>
    </font>
    <font>
      <b/>
      <sz val="11"/>
      <color rgb="FFEB6C15"/>
      <name val="Consolas"/>
      <family val="3"/>
    </font>
    <font>
      <b/>
      <sz val="24"/>
      <name val="Consolas"/>
      <family val="3"/>
    </font>
    <font>
      <b/>
      <sz val="11"/>
      <color theme="4" tint="-0.249977111117893"/>
      <name val="Consolas"/>
      <family val="3"/>
    </font>
    <font>
      <b/>
      <sz val="24"/>
      <color theme="4" tint="-0.249977111117893"/>
      <name val="Consolas"/>
      <family val="3"/>
    </font>
    <font>
      <b/>
      <sz val="11"/>
      <color rgb="FFC00000"/>
      <name val="Consolas"/>
      <family val="3"/>
    </font>
    <font>
      <b/>
      <sz val="8"/>
      <color theme="0"/>
      <name val="Consolas"/>
      <family val="3"/>
    </font>
    <font>
      <b/>
      <sz val="10"/>
      <color theme="1"/>
      <name val="Consolas"/>
      <family val="3"/>
    </font>
    <font>
      <b/>
      <sz val="11"/>
      <color theme="0" tint="-4.9989318521683403E-2"/>
      <name val="Consolas"/>
      <family val="3"/>
    </font>
    <font>
      <b/>
      <sz val="12"/>
      <color rgb="FF1D76F3"/>
      <name val="Consolas"/>
      <family val="3"/>
    </font>
    <font>
      <sz val="11"/>
      <color theme="0"/>
      <name val="Consolas"/>
      <family val="3"/>
    </font>
    <font>
      <b/>
      <sz val="20"/>
      <color theme="0" tint="-0.34998626667073579"/>
      <name val="Consolas"/>
      <family val="3"/>
    </font>
    <font>
      <b/>
      <sz val="9"/>
      <color theme="4" tint="-0.249977111117893"/>
      <name val="Consolas"/>
      <family val="3"/>
    </font>
    <font>
      <b/>
      <sz val="14"/>
      <color theme="4" tint="-0.249977111117893"/>
      <name val="Century Gothic"/>
      <family val="2"/>
    </font>
    <font>
      <b/>
      <sz val="27"/>
      <color theme="4" tint="-0.249977111117893"/>
      <name val="Century Gothic"/>
      <family val="2"/>
    </font>
    <font>
      <b/>
      <sz val="18"/>
      <color theme="4" tint="-0.249977111117893"/>
      <name val="Century Gothic"/>
      <family val="2"/>
    </font>
    <font>
      <b/>
      <sz val="10"/>
      <color theme="4" tint="-0.249977111117893"/>
      <name val="Century Gothic"/>
      <family val="2"/>
    </font>
    <font>
      <b/>
      <sz val="9"/>
      <color theme="4" tint="-0.249977111117893"/>
      <name val="Century Gothic"/>
      <family val="2"/>
    </font>
    <font>
      <b/>
      <sz val="18"/>
      <color theme="4" tint="-0.249977111117893"/>
      <name val="Consolas"/>
      <family val="3"/>
    </font>
    <font>
      <b/>
      <sz val="11"/>
      <color theme="4" tint="-0.249977111117893"/>
      <name val="Franklin Gothic Demi"/>
      <family val="2"/>
    </font>
    <font>
      <b/>
      <sz val="8"/>
      <color theme="4" tint="-0.249977111117893"/>
      <name val="Franklin Gothic Demi"/>
      <family val="2"/>
    </font>
    <font>
      <sz val="11"/>
      <color theme="1"/>
      <name val="Calibri"/>
      <family val="2"/>
      <scheme val="minor"/>
    </font>
    <font>
      <b/>
      <sz val="65"/>
      <name val="Consolas"/>
      <family val="3"/>
    </font>
    <font>
      <sz val="11"/>
      <color theme="9" tint="-0.249977111117893"/>
      <name val="Bahnschrift SemiBold"/>
      <family val="2"/>
    </font>
    <font>
      <sz val="10"/>
      <color theme="2" tint="-0.89999084444715716"/>
      <name val="Bahnschrift SemiBold"/>
      <family val="2"/>
    </font>
    <font>
      <b/>
      <sz val="10"/>
      <color theme="9" tint="-0.249977111117893"/>
      <name val="Bahnschrift SemiBold"/>
      <family val="2"/>
    </font>
    <font>
      <b/>
      <sz val="11"/>
      <color theme="0" tint="-0.34998626667073579"/>
      <name val="Consolas"/>
      <family val="3"/>
    </font>
    <font>
      <b/>
      <sz val="11"/>
      <color theme="5"/>
      <name val="Consolas"/>
      <family val="3"/>
    </font>
    <font>
      <b/>
      <sz val="10"/>
      <name val="Franklin Gothic Demi"/>
      <family val="2"/>
    </font>
    <font>
      <sz val="11"/>
      <name val="Bodoni MT Poster Compressed"/>
      <family val="1"/>
    </font>
    <font>
      <b/>
      <sz val="12"/>
      <color theme="1" tint="0.34998626667073579"/>
      <name val="Consolas"/>
      <family val="3"/>
    </font>
    <font>
      <b/>
      <sz val="11"/>
      <color theme="9"/>
      <name val="Consolas"/>
      <family val="3"/>
    </font>
    <font>
      <sz val="12"/>
      <name val="Consolas"/>
      <family val="2"/>
    </font>
    <font>
      <b/>
      <sz val="12"/>
      <name val="Consolas"/>
      <family val="2"/>
    </font>
    <font>
      <b/>
      <sz val="12"/>
      <color theme="0"/>
      <name val="Consolas"/>
      <family val="2"/>
    </font>
    <font>
      <b/>
      <sz val="12"/>
      <color theme="4" tint="-0.249977111117893"/>
      <name val="Consolas"/>
      <family val="2"/>
    </font>
    <font>
      <sz val="12"/>
      <color theme="1"/>
      <name val="Consolas"/>
      <family val="2"/>
    </font>
    <font>
      <b/>
      <sz val="12"/>
      <color theme="1"/>
      <name val="Consolas"/>
      <family val="2"/>
    </font>
    <font>
      <b/>
      <sz val="12"/>
      <color rgb="FFFF0000"/>
      <name val="Consolas"/>
      <family val="2"/>
    </font>
    <font>
      <sz val="12"/>
      <color rgb="FFFF0000"/>
      <name val="Consolas"/>
      <family val="2"/>
    </font>
    <font>
      <b/>
      <sz val="12"/>
      <color theme="1"/>
      <name val="Consolas"/>
      <family val="3"/>
    </font>
    <font>
      <b/>
      <sz val="72"/>
      <name val="Consolas"/>
      <family val="3"/>
    </font>
    <font>
      <sz val="12"/>
      <name val="Consolas"/>
      <family val="3"/>
    </font>
    <font>
      <sz val="12"/>
      <color theme="1"/>
      <name val="Consolas"/>
      <family val="3"/>
    </font>
    <font>
      <b/>
      <sz val="16"/>
      <color theme="0" tint="-4.9989318521683403E-2"/>
      <name val="Consolas"/>
      <family val="3"/>
    </font>
    <font>
      <b/>
      <sz val="36"/>
      <name val="Consolas"/>
      <family val="3"/>
    </font>
    <font>
      <b/>
      <sz val="30"/>
      <name val="Consolas"/>
      <family val="3"/>
    </font>
    <font>
      <sz val="11"/>
      <color rgb="FF92D050"/>
      <name val="Consolas"/>
      <family val="3"/>
    </font>
    <font>
      <sz val="11"/>
      <color theme="4" tint="-0.249977111117893"/>
      <name val="Consolas"/>
      <family val="3"/>
    </font>
    <font>
      <sz val="11"/>
      <color theme="1" tint="0.499984740745262"/>
      <name val="Consolas"/>
      <family val="3"/>
    </font>
    <font>
      <b/>
      <sz val="12"/>
      <color rgb="FF92D050"/>
      <name val="Consolas"/>
      <family val="3"/>
    </font>
    <font>
      <b/>
      <sz val="12"/>
      <color theme="4" tint="-0.249977111117893"/>
      <name val="Consolas"/>
      <family val="3"/>
    </font>
    <font>
      <sz val="20"/>
      <name val="Consolas"/>
      <family val="3"/>
    </font>
    <font>
      <sz val="9"/>
      <name val="Consolas"/>
      <family val="3"/>
    </font>
    <font>
      <sz val="11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rgb="FF26425C"/>
      <name val="Consolas"/>
      <family val="3"/>
    </font>
    <font>
      <sz val="11"/>
      <color rgb="FF26425C"/>
      <name val="Consolas"/>
      <family val="3"/>
    </font>
    <font>
      <sz val="10"/>
      <color theme="1"/>
      <name val="Consolas"/>
      <family val="3"/>
    </font>
    <font>
      <sz val="11"/>
      <color theme="2" tint="-0.89999084444715716"/>
      <name val="Consolas"/>
      <family val="3"/>
    </font>
    <font>
      <b/>
      <sz val="11"/>
      <color theme="8" tint="-0.249977111117893"/>
      <name val="Consolas"/>
      <family val="3"/>
    </font>
    <font>
      <sz val="11"/>
      <color theme="9" tint="-0.249977111117893"/>
      <name val="Consolas"/>
      <family val="3"/>
    </font>
    <font>
      <sz val="12"/>
      <color theme="2" tint="-0.89999084444715716"/>
      <name val="Consolas"/>
      <family val="3"/>
    </font>
    <font>
      <b/>
      <sz val="26"/>
      <color theme="1"/>
      <name val="Consolas"/>
      <family val="3"/>
    </font>
    <font>
      <b/>
      <sz val="10"/>
      <color theme="9" tint="-0.249977111117893"/>
      <name val="Consolas"/>
      <family val="3"/>
    </font>
    <font>
      <sz val="24"/>
      <color rgb="FF26425C"/>
      <name val="Consolas"/>
      <family val="3"/>
    </font>
    <font>
      <sz val="26"/>
      <color rgb="FFFF7500"/>
      <name val="Consolas"/>
      <family val="3"/>
    </font>
    <font>
      <sz val="26"/>
      <color rgb="FF26425C"/>
      <name val="Consolas"/>
      <family val="3"/>
    </font>
    <font>
      <b/>
      <sz val="11"/>
      <color rgb="FF2F4150"/>
      <name val="Consolas"/>
      <family val="3"/>
    </font>
    <font>
      <b/>
      <u/>
      <sz val="11"/>
      <color theme="1"/>
      <name val="Consolas"/>
      <family val="3"/>
    </font>
    <font>
      <sz val="11"/>
      <color theme="9" tint="-0.499984740745262"/>
      <name val="Consolas"/>
      <family val="3"/>
    </font>
    <font>
      <b/>
      <sz val="11"/>
      <color rgb="FFFF7500"/>
      <name val="Consolas"/>
      <family val="3"/>
    </font>
    <font>
      <sz val="36"/>
      <color rgb="FFFF7500"/>
      <name val="Consolas"/>
      <family val="3"/>
    </font>
    <font>
      <b/>
      <sz val="15"/>
      <name val="Consolas"/>
      <family val="3"/>
    </font>
    <font>
      <b/>
      <sz val="11"/>
      <name val="Consolas"/>
      <family val="2"/>
    </font>
    <font>
      <sz val="14"/>
      <name val="Consolas"/>
      <family val="3"/>
    </font>
    <font>
      <b/>
      <i/>
      <sz val="11"/>
      <name val="Consolas"/>
      <family val="3"/>
    </font>
    <font>
      <sz val="15"/>
      <name val="Consolas"/>
      <family val="3"/>
    </font>
    <font>
      <sz val="11"/>
      <name val="Consolas"/>
      <family val="2"/>
    </font>
    <font>
      <b/>
      <sz val="22"/>
      <name val="Consolas"/>
      <family val="3"/>
    </font>
    <font>
      <u/>
      <sz val="11"/>
      <name val="Calibri"/>
      <family val="2"/>
      <scheme val="minor"/>
    </font>
    <font>
      <b/>
      <sz val="49"/>
      <name val="Consolas"/>
      <family val="3"/>
    </font>
    <font>
      <sz val="16"/>
      <color theme="0" tint="-4.9989318521683403E-2"/>
      <name val="Consolas"/>
      <family val="3"/>
    </font>
    <font>
      <sz val="12"/>
      <color theme="1" tint="0.34998626667073579"/>
      <name val="Consolas"/>
      <family val="3"/>
    </font>
    <font>
      <sz val="72"/>
      <name val="Consolas"/>
      <family val="3"/>
    </font>
    <font>
      <sz val="18"/>
      <color theme="0"/>
      <name val="Consolas"/>
      <family val="3"/>
    </font>
    <font>
      <sz val="30"/>
      <name val="Consolas"/>
      <family val="3"/>
    </font>
    <font>
      <sz val="26"/>
      <name val="Consolas"/>
      <family val="3"/>
    </font>
    <font>
      <sz val="12"/>
      <color rgb="FF26425C"/>
      <name val="Consolas"/>
      <family val="3"/>
    </font>
    <font>
      <sz val="20"/>
      <color rgb="FF26425C"/>
      <name val="Consolas"/>
      <family val="3"/>
    </font>
    <font>
      <sz val="16"/>
      <name val="Consolas"/>
      <family val="3"/>
    </font>
    <font>
      <sz val="24"/>
      <name val="Consolas"/>
      <family val="3"/>
    </font>
    <font>
      <sz val="22"/>
      <name val="Consolas"/>
      <family val="3"/>
    </font>
    <font>
      <sz val="12"/>
      <color theme="4" tint="-0.249977111117893"/>
      <name val="Consolas"/>
      <family val="3"/>
    </font>
    <font>
      <b/>
      <sz val="12"/>
      <color rgb="FF26425C"/>
      <name val="Consolas"/>
      <family val="3"/>
    </font>
    <font>
      <b/>
      <sz val="45"/>
      <name val="Consolas"/>
      <family val="3"/>
    </font>
    <font>
      <sz val="14"/>
      <color theme="1"/>
      <name val="Calibri"/>
      <family val="2"/>
      <scheme val="minor"/>
    </font>
    <font>
      <b/>
      <sz val="12"/>
      <color rgb="FFFF7500"/>
      <name val="Consolas"/>
      <family val="3"/>
    </font>
    <font>
      <sz val="16"/>
      <color theme="0"/>
      <name val="Consolas"/>
      <family val="3"/>
    </font>
    <font>
      <b/>
      <sz val="26"/>
      <color theme="1"/>
      <name val="Calibri"/>
      <family val="2"/>
      <scheme val="minor"/>
    </font>
    <font>
      <b/>
      <sz val="22"/>
      <color rgb="FFFF7500"/>
      <name val="Consolas"/>
      <family val="3"/>
    </font>
    <font>
      <b/>
      <i/>
      <sz val="14"/>
      <name val="Consolas"/>
      <family val="3"/>
    </font>
    <font>
      <b/>
      <sz val="28"/>
      <name val="Consolas"/>
      <family val="3"/>
    </font>
    <font>
      <b/>
      <sz val="48"/>
      <name val="Consolas"/>
      <family val="3"/>
    </font>
    <font>
      <b/>
      <sz val="26"/>
      <name val="Consolas"/>
      <family val="3"/>
    </font>
    <font>
      <b/>
      <u/>
      <sz val="14"/>
      <name val="Consolas"/>
      <family val="3"/>
    </font>
    <font>
      <b/>
      <sz val="11"/>
      <color theme="1"/>
      <name val="Franklin Gothic Demi"/>
      <family val="2"/>
    </font>
    <font>
      <b/>
      <sz val="20"/>
      <color theme="0"/>
      <name val="Consolas"/>
      <family val="3"/>
    </font>
    <font>
      <b/>
      <sz val="15"/>
      <color theme="0"/>
      <name val="Consolas"/>
      <family val="3"/>
    </font>
    <font>
      <b/>
      <sz val="48"/>
      <color theme="0"/>
      <name val="Consolas"/>
      <family val="3"/>
    </font>
    <font>
      <b/>
      <sz val="8"/>
      <name val="Consolas"/>
      <family val="3"/>
    </font>
    <font>
      <b/>
      <sz val="12"/>
      <color theme="4" tint="-0.499984740745262"/>
      <name val="Consolas"/>
      <family val="3"/>
    </font>
    <font>
      <b/>
      <sz val="12"/>
      <color theme="8" tint="-0.249977111117893"/>
      <name val="Consolas"/>
      <family val="3"/>
    </font>
    <font>
      <b/>
      <sz val="12"/>
      <color theme="9" tint="-0.499984740745262"/>
      <name val="Consolas"/>
      <family val="3"/>
    </font>
    <font>
      <b/>
      <sz val="11"/>
      <color theme="9" tint="-0.499984740745262"/>
      <name val="Consolas"/>
      <family val="3"/>
    </font>
  </fonts>
  <fills count="44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BA2D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lightGray">
        <fgColor theme="2"/>
        <bgColor theme="0" tint="-0.34998626667073579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D2F2E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6425C"/>
        <bgColor indexed="64"/>
      </patternFill>
    </fill>
    <fill>
      <patternFill patternType="solid">
        <fgColor rgb="FFFF75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37373"/>
        <bgColor indexed="64"/>
      </patternFill>
    </fill>
    <fill>
      <patternFill patternType="solid">
        <fgColor rgb="FF737373"/>
        <bgColor theme="0" tint="-4.9989318521683403E-2"/>
      </patternFill>
    </fill>
  </fills>
  <borders count="2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theme="1" tint="0.24994659260841701"/>
      </bottom>
      <diagonal/>
    </border>
    <border>
      <left style="thick">
        <color theme="1" tint="0.3499862666707357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theme="1" tint="0.499984740745262"/>
      </bottom>
      <diagonal/>
    </border>
    <border>
      <left style="thick">
        <color theme="1" tint="0.24994659260841701"/>
      </left>
      <right/>
      <top/>
      <bottom/>
      <diagonal/>
    </border>
    <border>
      <left/>
      <right/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/>
      <diagonal/>
    </border>
    <border>
      <left/>
      <right style="medium">
        <color theme="1" tint="0.24994659260841701"/>
      </right>
      <top/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/>
      <right style="medium">
        <color theme="1" tint="0.34998626667073579"/>
      </right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theme="1" tint="0.14996795556505021"/>
      </right>
      <top/>
      <bottom style="medium">
        <color theme="1" tint="0.14996795556505021"/>
      </bottom>
      <diagonal/>
    </border>
    <border>
      <left/>
      <right/>
      <top/>
      <bottom style="medium">
        <color theme="1" tint="0.14996795556505021"/>
      </bottom>
      <diagonal/>
    </border>
    <border>
      <left style="medium">
        <color theme="1" tint="0.14996795556505021"/>
      </left>
      <right/>
      <top/>
      <bottom style="medium">
        <color theme="1" tint="0.14996795556505021"/>
      </bottom>
      <diagonal/>
    </border>
    <border>
      <left/>
      <right style="medium">
        <color theme="1" tint="0.14996795556505021"/>
      </right>
      <top/>
      <bottom/>
      <diagonal/>
    </border>
    <border>
      <left style="medium">
        <color theme="1" tint="0.14996795556505021"/>
      </left>
      <right/>
      <top/>
      <bottom/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ck">
        <color theme="7"/>
      </left>
      <right/>
      <top style="thick">
        <color theme="7"/>
      </top>
      <bottom/>
      <diagonal/>
    </border>
    <border>
      <left style="thick">
        <color theme="7"/>
      </left>
      <right/>
      <top/>
      <bottom style="thick">
        <color theme="7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 style="thick">
        <color theme="9" tint="-0.499984740745262"/>
      </right>
      <top/>
      <bottom/>
      <diagonal/>
    </border>
    <border>
      <left style="medium">
        <color theme="1" tint="0.499984740745262"/>
      </left>
      <right style="thick">
        <color rgb="FF1D76F3"/>
      </right>
      <top/>
      <bottom/>
      <diagonal/>
    </border>
    <border>
      <left/>
      <right style="thick">
        <color theme="5"/>
      </right>
      <top/>
      <bottom/>
      <diagonal/>
    </border>
    <border>
      <left style="thick">
        <color rgb="FF1D76F3"/>
      </left>
      <right/>
      <top/>
      <bottom/>
      <diagonal/>
    </border>
    <border>
      <left style="thick">
        <color theme="5"/>
      </left>
      <right/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ck">
        <color rgb="FF1D76F3"/>
      </left>
      <right style="thick">
        <color rgb="FF1D76F3"/>
      </right>
      <top style="thick">
        <color rgb="FF1D76F3"/>
      </top>
      <bottom/>
      <diagonal/>
    </border>
    <border>
      <left style="thick">
        <color rgb="FF1D76F3"/>
      </left>
      <right style="thick">
        <color rgb="FF1D76F3"/>
      </right>
      <top/>
      <bottom/>
      <diagonal/>
    </border>
    <border>
      <left style="thick">
        <color rgb="FF1D76F3"/>
      </left>
      <right style="thick">
        <color rgb="FF1D76F3"/>
      </right>
      <top/>
      <bottom style="thick">
        <color rgb="FF1D76F3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/>
      <diagonal/>
    </border>
    <border>
      <left style="thick">
        <color theme="5"/>
      </left>
      <right style="thick">
        <color theme="5"/>
      </right>
      <top/>
      <bottom style="thick">
        <color theme="5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medium">
        <color theme="1" tint="0.49998474074526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ck">
        <color theme="5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/>
      <diagonal/>
    </border>
    <border>
      <left style="thick">
        <color theme="3" tint="0.39994506668294322"/>
      </left>
      <right style="thick">
        <color theme="3" tint="0.39994506668294322"/>
      </right>
      <top/>
      <bottom/>
      <diagonal/>
    </border>
    <border>
      <left style="thick">
        <color theme="3" tint="0.39994506668294322"/>
      </left>
      <right style="thick">
        <color theme="3" tint="0.39994506668294322"/>
      </right>
      <top/>
      <bottom style="thick">
        <color theme="3" tint="0.39994506668294322"/>
      </bottom>
      <diagonal/>
    </border>
    <border>
      <left style="medium">
        <color theme="1" tint="0.499984740745262"/>
      </left>
      <right style="thick">
        <color rgb="FF1D76F3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1" tint="0.499984740745262"/>
      </left>
      <right style="thick">
        <color theme="9" tint="-0.499984740745262"/>
      </right>
      <top style="thin">
        <color theme="0" tint="-4.9989318521683403E-2"/>
      </top>
      <bottom/>
      <diagonal/>
    </border>
    <border>
      <left style="medium">
        <color theme="1" tint="0.49998474074526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ck">
        <color theme="3" tint="0.39994506668294322"/>
      </right>
      <top/>
      <bottom style="thin">
        <color theme="0" tint="-4.9989318521683403E-2"/>
      </bottom>
      <diagonal/>
    </border>
    <border>
      <left style="medium">
        <color theme="1" tint="0.49998474074526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ck">
        <color theme="3" tint="0.3999450666829432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ck">
        <color rgb="FFC00000"/>
      </left>
      <right/>
      <top/>
      <bottom/>
      <diagonal/>
    </border>
    <border>
      <left style="thick">
        <color theme="4" tint="-0.499984740745262"/>
      </left>
      <right/>
      <top/>
      <bottom/>
      <diagonal/>
    </border>
    <border>
      <left style="medium">
        <color theme="1" tint="0.499984740745262"/>
      </left>
      <right style="thick">
        <color theme="4" tint="-0.499984740745262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/>
      </left>
      <right/>
      <top/>
      <bottom/>
      <diagonal/>
    </border>
    <border>
      <left style="thin">
        <color theme="1" tint="0.24994659260841701"/>
      </left>
      <right/>
      <top style="medium">
        <color theme="1" tint="0.34998626667073579"/>
      </top>
      <bottom/>
      <diagonal/>
    </border>
    <border>
      <left/>
      <right/>
      <top style="thin">
        <color theme="1" tint="0.24994659260841701"/>
      </top>
      <bottom style="medium">
        <color theme="1" tint="0.34998626667073579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medium">
        <color theme="1" tint="0.34998626667073579"/>
      </bottom>
      <diagonal/>
    </border>
    <border>
      <left style="thin">
        <color theme="1" tint="0.24994659260841701"/>
      </left>
      <right/>
      <top/>
      <bottom style="medium">
        <color theme="1" tint="0.34998626667073579"/>
      </bottom>
      <diagonal/>
    </border>
    <border>
      <left style="thin">
        <color theme="0"/>
      </left>
      <right/>
      <top style="medium">
        <color theme="1" tint="0.34998626667073579"/>
      </top>
      <bottom/>
      <diagonal/>
    </border>
    <border>
      <left/>
      <right style="thin">
        <color theme="0"/>
      </right>
      <top style="medium">
        <color theme="1" tint="0.34998626667073579"/>
      </top>
      <bottom/>
      <diagonal/>
    </border>
    <border>
      <left/>
      <right style="thin">
        <color theme="1" tint="0.24994659260841701"/>
      </right>
      <top style="thin">
        <color theme="1" tint="0.24994659260841701"/>
      </top>
      <bottom style="medium">
        <color theme="1" tint="0.34998626667073579"/>
      </bottom>
      <diagonal/>
    </border>
    <border>
      <left style="thick">
        <color theme="1"/>
      </left>
      <right style="thick">
        <color theme="1"/>
      </right>
      <top style="medium">
        <color theme="1" tint="0.34998626667073579"/>
      </top>
      <bottom style="thick">
        <color theme="1"/>
      </bottom>
      <diagonal/>
    </border>
    <border>
      <left style="thick">
        <color theme="1"/>
      </left>
      <right/>
      <top style="medium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medium">
        <color theme="1" tint="0.34998626667073579"/>
      </bottom>
      <diagonal/>
    </border>
    <border>
      <left style="thick">
        <color theme="1"/>
      </left>
      <right/>
      <top style="thick">
        <color theme="1"/>
      </top>
      <bottom style="medium">
        <color theme="1" tint="0.34998626667073579"/>
      </bottom>
      <diagonal/>
    </border>
    <border>
      <left style="thin">
        <color theme="1" tint="0.24994659260841701"/>
      </left>
      <right/>
      <top style="medium">
        <color theme="1" tint="0.34998626667073579"/>
      </top>
      <bottom style="thin">
        <color theme="1" tint="0.24994659260841701"/>
      </bottom>
      <diagonal/>
    </border>
    <border>
      <left/>
      <right/>
      <top style="medium">
        <color theme="1" tint="0.34998626667073579"/>
      </top>
      <bottom style="thin">
        <color theme="1" tint="0.24994659260841701"/>
      </bottom>
      <diagonal/>
    </border>
    <border>
      <left/>
      <right/>
      <top style="thin">
        <color theme="1"/>
      </top>
      <bottom/>
      <diagonal/>
    </border>
    <border>
      <left style="thick">
        <color theme="4" tint="-0.499984740745262"/>
      </left>
      <right/>
      <top style="medium">
        <color theme="1" tint="0.34998626667073579"/>
      </top>
      <bottom/>
      <diagonal/>
    </border>
    <border>
      <left style="thick">
        <color theme="4" tint="-0.499984740745262"/>
      </left>
      <right/>
      <top/>
      <bottom style="medium">
        <color theme="1" tint="0.34998626667073579"/>
      </bottom>
      <diagonal/>
    </border>
    <border>
      <left style="thick">
        <color theme="1"/>
      </left>
      <right/>
      <top style="medium">
        <color theme="1" tint="0.34998626667073579"/>
      </top>
      <bottom/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/>
      <top/>
      <bottom style="medium">
        <color theme="1" tint="0.34998626667073579"/>
      </bottom>
      <diagonal/>
    </border>
    <border>
      <left style="thick">
        <color theme="9" tint="-0.24994659260841701"/>
      </left>
      <right/>
      <top style="medium">
        <color theme="1" tint="0.34998626667073579"/>
      </top>
      <bottom/>
      <diagonal/>
    </border>
    <border>
      <left style="thick">
        <color theme="9" tint="-0.24994659260841701"/>
      </left>
      <right/>
      <top/>
      <bottom style="medium">
        <color theme="1" tint="0.34998626667073579"/>
      </bottom>
      <diagonal/>
    </border>
    <border>
      <left style="thick">
        <color theme="5" tint="-0.24994659260841701"/>
      </left>
      <right/>
      <top style="medium">
        <color theme="1" tint="0.34998626667073579"/>
      </top>
      <bottom/>
      <diagonal/>
    </border>
    <border>
      <left style="thick">
        <color theme="5" tint="-0.24994659260841701"/>
      </left>
      <right/>
      <top/>
      <bottom style="medium">
        <color theme="1" tint="0.34998626667073579"/>
      </bottom>
      <diagonal/>
    </border>
    <border>
      <left/>
      <right style="thick">
        <color theme="1"/>
      </right>
      <top style="medium">
        <color theme="1" tint="0.34998626667073579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medium">
        <color theme="1" tint="0.34998626667073579"/>
      </bottom>
      <diagonal/>
    </border>
    <border>
      <left style="thick">
        <color theme="1" tint="0.24994659260841701"/>
      </left>
      <right/>
      <top style="medium">
        <color theme="1" tint="0.34998626667073579"/>
      </top>
      <bottom/>
      <diagonal/>
    </border>
    <border>
      <left style="thick">
        <color theme="1" tint="0.24994659260841701"/>
      </left>
      <right/>
      <top/>
      <bottom style="medium">
        <color theme="1" tint="0.34998626667073579"/>
      </bottom>
      <diagonal/>
    </border>
    <border>
      <left style="thick">
        <color rgb="FFC00000"/>
      </left>
      <right/>
      <top style="medium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 style="thin">
        <color theme="1" tint="0.24994659260841701"/>
      </top>
      <bottom style="medium">
        <color theme="1" tint="0.34998626667073579"/>
      </bottom>
      <diagonal/>
    </border>
    <border>
      <left/>
      <right/>
      <top style="medium">
        <color theme="0"/>
      </top>
      <bottom/>
      <diagonal/>
    </border>
    <border>
      <left/>
      <right style="thick">
        <color theme="0"/>
      </right>
      <top style="medium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ck">
        <color theme="0" tint="-4.9989318521683403E-2"/>
      </top>
      <bottom style="thin">
        <color theme="0" tint="-0.1499679555650502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theme="0" tint="-4.9989318521683403E-2"/>
      </bottom>
      <diagonal/>
    </border>
    <border>
      <left/>
      <right style="medium">
        <color rgb="FF2F4150"/>
      </right>
      <top/>
      <bottom/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  <border>
      <left/>
      <right/>
      <top style="thin">
        <color theme="8"/>
      </top>
      <bottom/>
      <diagonal/>
    </border>
    <border>
      <left/>
      <right/>
      <top/>
      <bottom style="hair">
        <color theme="0" tint="-0.14990691854609822"/>
      </bottom>
      <diagonal/>
    </border>
    <border>
      <left style="hair">
        <color theme="0" tint="-0.14990691854609822"/>
      </left>
      <right/>
      <top/>
      <bottom style="hair">
        <color theme="0" tint="-0.14990691854609822"/>
      </bottom>
      <diagonal/>
    </border>
    <border>
      <left style="hair">
        <color theme="0" tint="-0.14990691854609822"/>
      </left>
      <right/>
      <top/>
      <bottom/>
      <diagonal/>
    </border>
    <border>
      <left style="hair">
        <color theme="0" tint="-4.9989318521683403E-2"/>
      </left>
      <right style="hair">
        <color theme="0" tint="-4.9989318521683403E-2"/>
      </right>
      <top style="hair">
        <color theme="0" tint="-4.9989318521683403E-2"/>
      </top>
      <bottom style="hair">
        <color theme="0" tint="-4.9989318521683403E-2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 tint="-0.14996795556505021"/>
      </left>
      <right/>
      <top/>
      <bottom/>
      <diagonal/>
    </border>
    <border>
      <left style="thick">
        <color theme="0" tint="-0.14996795556505021"/>
      </left>
      <right/>
      <top style="thick">
        <color theme="0"/>
      </top>
      <bottom/>
      <diagonal/>
    </border>
    <border>
      <left style="thick">
        <color theme="0" tint="-0.14996795556505021"/>
      </left>
      <right/>
      <top/>
      <bottom style="thick">
        <color theme="0"/>
      </bottom>
      <diagonal/>
    </border>
    <border>
      <left style="thick">
        <color theme="0" tint="-4.9989318521683403E-2"/>
      </left>
      <right/>
      <top/>
      <bottom style="thick">
        <color theme="0"/>
      </bottom>
      <diagonal/>
    </border>
    <border>
      <left style="thick">
        <color theme="0"/>
      </left>
      <right/>
      <top style="thick">
        <color auto="1"/>
      </top>
      <bottom/>
      <diagonal/>
    </border>
    <border>
      <left style="thick">
        <color theme="0" tint="-4.9989318521683403E-2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theme="0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/>
      <right style="thick">
        <color auto="1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auto="1"/>
      </bottom>
      <diagonal/>
    </border>
    <border>
      <left/>
      <right style="thick">
        <color theme="0"/>
      </right>
      <top/>
      <bottom style="thick">
        <color auto="1"/>
      </bottom>
      <diagonal/>
    </border>
    <border>
      <left style="thick">
        <color theme="0" tint="-0.1499679555650502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auto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 style="thick">
        <color theme="0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 style="medium">
        <color auto="1"/>
      </right>
      <top style="thin">
        <color theme="0" tint="-0.14996795556505021"/>
      </top>
      <bottom/>
      <diagonal/>
    </border>
    <border>
      <left/>
      <right/>
      <top style="medium">
        <color auto="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medium">
        <color auto="1"/>
      </top>
      <bottom style="thin">
        <color theme="0" tint="-0.1499679555650502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/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rgb="FF000000"/>
      </left>
      <right/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 style="medium">
        <color theme="0"/>
      </left>
      <right/>
      <top/>
      <bottom/>
      <diagonal/>
    </border>
    <border>
      <left/>
      <right/>
      <top style="medium">
        <color rgb="FF26425C"/>
      </top>
      <bottom style="medium">
        <color rgb="FF26425C"/>
      </bottom>
      <diagonal/>
    </border>
    <border>
      <left style="medium">
        <color rgb="FF26425C"/>
      </left>
      <right/>
      <top/>
      <bottom/>
      <diagonal/>
    </border>
    <border>
      <left/>
      <right style="medium">
        <color rgb="FF26425C"/>
      </right>
      <top/>
      <bottom/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dotted">
        <color theme="1"/>
      </left>
      <right/>
      <top/>
      <bottom/>
      <diagonal/>
    </border>
    <border>
      <left style="medium">
        <color rgb="FF26425C"/>
      </left>
      <right style="medium">
        <color rgb="FF26425C"/>
      </right>
      <top style="medium">
        <color rgb="FF26425C"/>
      </top>
      <bottom style="medium">
        <color rgb="FF26425C"/>
      </bottom>
      <diagonal/>
    </border>
    <border>
      <left/>
      <right style="medium">
        <color theme="0"/>
      </right>
      <top/>
      <bottom/>
      <diagonal/>
    </border>
    <border>
      <left/>
      <right style="thick">
        <color rgb="FF26425C"/>
      </right>
      <top/>
      <bottom/>
      <diagonal/>
    </border>
    <border>
      <left style="thick">
        <color rgb="FF26425C"/>
      </left>
      <right/>
      <top/>
      <bottom/>
      <diagonal/>
    </border>
    <border>
      <left/>
      <right/>
      <top/>
      <bottom style="mediumDashed">
        <color rgb="FF26425C"/>
      </bottom>
      <diagonal/>
    </border>
    <border>
      <left/>
      <right/>
      <top style="mediumDashed">
        <color rgb="FF26425C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rgb="FF26425C"/>
      </left>
      <right style="medium">
        <color rgb="FF26425C"/>
      </right>
      <top style="thick">
        <color theme="0"/>
      </top>
      <bottom style="medium">
        <color rgb="FF26425C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/>
      </bottom>
      <diagonal/>
    </border>
    <border>
      <left/>
      <right/>
      <top/>
      <bottom style="thick">
        <color rgb="FFF6F6F6"/>
      </bottom>
      <diagonal/>
    </border>
    <border>
      <left/>
      <right style="thick">
        <color theme="0"/>
      </right>
      <top/>
      <bottom style="thick">
        <color rgb="FFF6F6F6"/>
      </bottom>
      <diagonal/>
    </border>
    <border>
      <left style="medium">
        <color rgb="FF26425C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rgb="FF26425C"/>
      </left>
      <right style="thick">
        <color auto="1"/>
      </right>
      <top style="thick">
        <color auto="1"/>
      </top>
      <bottom style="medium">
        <color rgb="FF26425C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rgb="FF26425C"/>
      </bottom>
      <diagonal/>
    </border>
    <border>
      <left style="thick">
        <color theme="0"/>
      </left>
      <right style="thick">
        <color theme="0"/>
      </right>
      <top style="thick">
        <color auto="1"/>
      </top>
      <bottom style="thick">
        <color theme="0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rgb="FF26425C"/>
      </bottom>
      <diagonal/>
    </border>
    <border>
      <left style="medium">
        <color rgb="FF26425C"/>
      </left>
      <right style="medium">
        <color rgb="FF26425C"/>
      </right>
      <top style="medium">
        <color rgb="FF26425C"/>
      </top>
      <bottom/>
      <diagonal/>
    </border>
    <border>
      <left style="medium">
        <color rgb="FF26425C"/>
      </left>
      <right style="medium">
        <color rgb="FF26425C"/>
      </right>
      <top/>
      <bottom style="medium">
        <color rgb="FF26425C"/>
      </bottom>
      <diagonal/>
    </border>
    <border>
      <left style="medium">
        <color rgb="FF26425C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theme="0"/>
      </bottom>
      <diagonal/>
    </border>
    <border>
      <left/>
      <right style="thick">
        <color theme="0"/>
      </right>
      <top style="thick">
        <color auto="1"/>
      </top>
      <bottom style="thick">
        <color theme="0"/>
      </bottom>
      <diagonal/>
    </border>
    <border>
      <left style="thick">
        <color theme="0"/>
      </left>
      <right/>
      <top style="thick">
        <color auto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rgb="FF26425C"/>
      </left>
      <right style="thick">
        <color rgb="FF26425C"/>
      </right>
      <top/>
      <bottom style="thick">
        <color auto="1"/>
      </bottom>
      <diagonal/>
    </border>
    <border>
      <left style="thick">
        <color rgb="FF26425C"/>
      </left>
      <right style="thick">
        <color rgb="FF26425C"/>
      </right>
      <top style="thick">
        <color auto="1"/>
      </top>
      <bottom style="thick">
        <color auto="1"/>
      </bottom>
      <diagonal/>
    </border>
    <border>
      <left style="thick">
        <color rgb="FF26425C"/>
      </left>
      <right style="thick">
        <color rgb="FF26425C"/>
      </right>
      <top style="thick">
        <color auto="1"/>
      </top>
      <bottom style="medium">
        <color rgb="FF26425C"/>
      </bottom>
      <diagonal/>
    </border>
    <border>
      <left style="thick">
        <color rgb="FF26425C"/>
      </left>
      <right style="thick">
        <color rgb="FF26425C"/>
      </right>
      <top style="medium">
        <color rgb="FF26425C"/>
      </top>
      <bottom/>
      <diagonal/>
    </border>
    <border>
      <left style="thick">
        <color rgb="FF26425C"/>
      </left>
      <right/>
      <top style="thick">
        <color auto="1"/>
      </top>
      <bottom/>
      <diagonal/>
    </border>
    <border>
      <left/>
      <right style="thick">
        <color rgb="FF26425C"/>
      </right>
      <top style="thick">
        <color auto="1"/>
      </top>
      <bottom/>
      <diagonal/>
    </border>
    <border>
      <left style="thick">
        <color rgb="FF26425C"/>
      </left>
      <right/>
      <top/>
      <bottom style="thick">
        <color auto="1"/>
      </bottom>
      <diagonal/>
    </border>
    <border>
      <left/>
      <right style="thick">
        <color rgb="FF26425C"/>
      </right>
      <top/>
      <bottom style="thick">
        <color auto="1"/>
      </bottom>
      <diagonal/>
    </border>
    <border>
      <left style="thick">
        <color rgb="FF26425C"/>
      </left>
      <right/>
      <top style="thick">
        <color auto="1"/>
      </top>
      <bottom style="medium">
        <color rgb="FF26425C"/>
      </bottom>
      <diagonal/>
    </border>
    <border>
      <left/>
      <right style="thick">
        <color rgb="FF26425C"/>
      </right>
      <top style="thick">
        <color auto="1"/>
      </top>
      <bottom style="thick">
        <color auto="1"/>
      </bottom>
      <diagonal/>
    </border>
    <border>
      <left/>
      <right style="thick">
        <color rgb="FF26425C"/>
      </right>
      <top style="thick">
        <color auto="1"/>
      </top>
      <bottom style="medium">
        <color rgb="FF26425C"/>
      </bottom>
      <diagonal/>
    </border>
    <border>
      <left style="thick">
        <color theme="0"/>
      </left>
      <right style="thick">
        <color rgb="FF26425C"/>
      </right>
      <top style="medium">
        <color rgb="FF26425C"/>
      </top>
      <bottom/>
      <diagonal/>
    </border>
    <border>
      <left style="thick">
        <color rgb="FF26425C"/>
      </left>
      <right style="thick">
        <color theme="0"/>
      </right>
      <top style="medium">
        <color rgb="FF26425C"/>
      </top>
      <bottom/>
      <diagonal/>
    </border>
    <border>
      <left/>
      <right/>
      <top style="thick">
        <color rgb="FFF6F6F6"/>
      </top>
      <bottom/>
      <diagonal/>
    </border>
    <border>
      <left/>
      <right style="thick">
        <color theme="1" tint="0.499984740745262"/>
      </right>
      <top style="thick">
        <color theme="1" tint="0.499984740745262"/>
      </top>
      <bottom/>
      <diagonal/>
    </border>
    <border>
      <left/>
      <right style="thick">
        <color theme="1" tint="0.499984740745262"/>
      </right>
      <top/>
      <bottom/>
      <diagonal/>
    </border>
    <border>
      <left/>
      <right style="thick">
        <color theme="1" tint="0.499984740745262"/>
      </right>
      <top/>
      <bottom style="thick">
        <color theme="1" tint="0.4999847407452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Dashed">
        <color theme="0" tint="-0.14996795556505021"/>
      </left>
      <right style="mediumDashed">
        <color theme="0" tint="-0.14996795556505021"/>
      </right>
      <top/>
      <bottom/>
      <diagonal/>
    </border>
    <border>
      <left style="mediumDashed">
        <color theme="0" tint="-0.14996795556505021"/>
      </left>
      <right style="mediumDashed">
        <color theme="0" tint="-0.14996795556505021"/>
      </right>
      <top style="medium">
        <color auto="1"/>
      </top>
      <bottom/>
      <diagonal/>
    </border>
    <border>
      <left style="mediumDashed">
        <color theme="0" tint="-0.14996795556505021"/>
      </left>
      <right/>
      <top/>
      <bottom/>
      <diagonal/>
    </border>
    <border>
      <left/>
      <right style="mediumDashed">
        <color theme="0" tint="-0.14996795556505021"/>
      </right>
      <top/>
      <bottom/>
      <diagonal/>
    </border>
    <border>
      <left/>
      <right style="mediumDashed">
        <color theme="0" tint="-0.14996795556505021"/>
      </right>
      <top style="medium">
        <color auto="1"/>
      </top>
      <bottom/>
      <diagonal/>
    </border>
    <border>
      <left style="mediumDashed">
        <color theme="0" tint="-0.14996795556505021"/>
      </left>
      <right/>
      <top style="medium">
        <color auto="1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6" fillId="0" borderId="0"/>
    <xf numFmtId="0" fontId="8" fillId="0" borderId="0"/>
    <xf numFmtId="0" fontId="1" fillId="0" borderId="0"/>
    <xf numFmtId="9" fontId="155" fillId="0" borderId="0" applyFont="0" applyFill="0" applyBorder="0" applyAlignment="0" applyProtection="0"/>
  </cellStyleXfs>
  <cellXfs count="2376">
    <xf numFmtId="0" fontId="0" fillId="0" borderId="0" xfId="0"/>
    <xf numFmtId="0" fontId="16" fillId="0" borderId="0" xfId="0" applyFont="1" applyProtection="1">
      <protection locked="0"/>
    </xf>
    <xf numFmtId="0" fontId="5" fillId="9" borderId="0" xfId="0" applyFont="1" applyFill="1"/>
    <xf numFmtId="0" fontId="9" fillId="0" borderId="0" xfId="3" applyFont="1"/>
    <xf numFmtId="168" fontId="9" fillId="0" borderId="0" xfId="3" applyNumberFormat="1" applyFont="1" applyAlignment="1">
      <alignment horizontal="right"/>
    </xf>
    <xf numFmtId="168" fontId="2" fillId="0" borderId="0" xfId="3" applyNumberFormat="1" applyFont="1"/>
    <xf numFmtId="176" fontId="9" fillId="0" borderId="0" xfId="3" applyNumberFormat="1" applyFont="1"/>
    <xf numFmtId="2" fontId="9" fillId="0" borderId="0" xfId="3" applyNumberFormat="1" applyFont="1"/>
    <xf numFmtId="0" fontId="9" fillId="22" borderId="0" xfId="3" applyFont="1" applyFill="1"/>
    <xf numFmtId="14" fontId="9" fillId="0" borderId="0" xfId="3" applyNumberFormat="1" applyFont="1"/>
    <xf numFmtId="0" fontId="15" fillId="0" borderId="0" xfId="3" applyFont="1"/>
    <xf numFmtId="0" fontId="85" fillId="23" borderId="7" xfId="3" applyFont="1" applyFill="1" applyBorder="1"/>
    <xf numFmtId="0" fontId="9" fillId="3" borderId="0" xfId="3" applyFont="1" applyFill="1"/>
    <xf numFmtId="0" fontId="10" fillId="3" borderId="0" xfId="3" applyFont="1" applyFill="1"/>
    <xf numFmtId="177" fontId="15" fillId="0" borderId="0" xfId="3" applyNumberFormat="1" applyFont="1"/>
    <xf numFmtId="2" fontId="84" fillId="0" borderId="0" xfId="3" applyNumberFormat="1" applyFont="1" applyAlignment="1">
      <alignment horizontal="right" vertical="center"/>
    </xf>
    <xf numFmtId="176" fontId="84" fillId="0" borderId="0" xfId="3" applyNumberFormat="1" applyFont="1"/>
    <xf numFmtId="176" fontId="84" fillId="0" borderId="0" xfId="3" applyNumberFormat="1" applyFont="1" applyAlignment="1">
      <alignment horizontal="right" vertical="center"/>
    </xf>
    <xf numFmtId="0" fontId="9" fillId="23" borderId="0" xfId="3" applyFont="1" applyFill="1"/>
    <xf numFmtId="0" fontId="86" fillId="0" borderId="0" xfId="3" applyFont="1"/>
    <xf numFmtId="168" fontId="2" fillId="0" borderId="0" xfId="1" applyNumberFormat="1" applyFont="1" applyAlignment="1">
      <alignment vertical="center" wrapText="1"/>
    </xf>
    <xf numFmtId="168" fontId="3" fillId="3" borderId="134" xfId="3" applyNumberFormat="1" applyFont="1" applyFill="1" applyBorder="1" applyAlignment="1">
      <alignment horizontal="right" vertical="center"/>
    </xf>
    <xf numFmtId="17" fontId="9" fillId="0" borderId="0" xfId="3" applyNumberFormat="1" applyFont="1"/>
    <xf numFmtId="177" fontId="9" fillId="0" borderId="0" xfId="3" applyNumberFormat="1" applyFont="1"/>
    <xf numFmtId="0" fontId="2" fillId="0" borderId="0" xfId="0" applyFont="1" applyAlignment="1">
      <alignment horizontal="left" vertical="center" indent="1"/>
    </xf>
    <xf numFmtId="0" fontId="9" fillId="0" borderId="0" xfId="0" applyFont="1" applyAlignment="1">
      <alignment horizontal="left" vertical="center" indent="1"/>
    </xf>
    <xf numFmtId="0" fontId="9" fillId="0" borderId="0" xfId="0" applyFont="1"/>
    <xf numFmtId="17" fontId="9" fillId="0" borderId="0" xfId="3" applyNumberFormat="1" applyFont="1" applyAlignment="1">
      <alignment horizontal="center"/>
    </xf>
    <xf numFmtId="178" fontId="9" fillId="0" borderId="0" xfId="3" applyNumberFormat="1" applyFont="1"/>
    <xf numFmtId="49" fontId="9" fillId="0" borderId="0" xfId="3" applyNumberFormat="1" applyFont="1"/>
    <xf numFmtId="0" fontId="87" fillId="23" borderId="0" xfId="3" applyFont="1" applyFill="1"/>
    <xf numFmtId="0" fontId="10" fillId="23" borderId="0" xfId="3" applyFont="1" applyFill="1"/>
    <xf numFmtId="177" fontId="15" fillId="23" borderId="0" xfId="3" applyNumberFormat="1" applyFont="1" applyFill="1"/>
    <xf numFmtId="2" fontId="84" fillId="23" borderId="0" xfId="3" applyNumberFormat="1" applyFont="1" applyFill="1" applyAlignment="1">
      <alignment horizontal="right" vertical="center"/>
    </xf>
    <xf numFmtId="176" fontId="84" fillId="23" borderId="0" xfId="3" applyNumberFormat="1" applyFont="1" applyFill="1"/>
    <xf numFmtId="176" fontId="84" fillId="23" borderId="0" xfId="3" applyNumberFormat="1" applyFont="1" applyFill="1" applyAlignment="1">
      <alignment horizontal="right" vertical="center"/>
    </xf>
    <xf numFmtId="0" fontId="88" fillId="0" borderId="0" xfId="3" applyFont="1"/>
    <xf numFmtId="0" fontId="9" fillId="21" borderId="0" xfId="3" applyFont="1" applyFill="1"/>
    <xf numFmtId="179" fontId="9" fillId="0" borderId="0" xfId="3" applyNumberFormat="1" applyFont="1" applyAlignment="1">
      <alignment horizontal="center"/>
    </xf>
    <xf numFmtId="0" fontId="2" fillId="0" borderId="0" xfId="3" applyFont="1"/>
    <xf numFmtId="0" fontId="9" fillId="3" borderId="135" xfId="3" applyFont="1" applyFill="1" applyBorder="1"/>
    <xf numFmtId="0" fontId="9" fillId="3" borderId="2" xfId="3" applyFont="1" applyFill="1" applyBorder="1"/>
    <xf numFmtId="0" fontId="10" fillId="3" borderId="2" xfId="3" applyFont="1" applyFill="1" applyBorder="1"/>
    <xf numFmtId="177" fontId="15" fillId="3" borderId="2" xfId="3" applyNumberFormat="1" applyFont="1" applyFill="1" applyBorder="1"/>
    <xf numFmtId="2" fontId="84" fillId="3" borderId="2" xfId="3" applyNumberFormat="1" applyFont="1" applyFill="1" applyBorder="1" applyAlignment="1">
      <alignment horizontal="right" vertical="center"/>
    </xf>
    <xf numFmtId="176" fontId="3" fillId="3" borderId="2" xfId="3" applyNumberFormat="1" applyFont="1" applyFill="1" applyBorder="1" applyAlignment="1">
      <alignment horizontal="left" vertical="center"/>
    </xf>
    <xf numFmtId="176" fontId="3" fillId="3" borderId="2" xfId="3" applyNumberFormat="1" applyFont="1" applyFill="1" applyBorder="1" applyAlignment="1">
      <alignment horizontal="right" vertical="center"/>
    </xf>
    <xf numFmtId="0" fontId="9" fillId="3" borderId="11" xfId="3" applyFont="1" applyFill="1" applyBorder="1"/>
    <xf numFmtId="0" fontId="9" fillId="3" borderId="10" xfId="3" applyFont="1" applyFill="1" applyBorder="1"/>
    <xf numFmtId="177" fontId="15" fillId="3" borderId="0" xfId="3" applyNumberFormat="1" applyFont="1" applyFill="1"/>
    <xf numFmtId="2" fontId="84" fillId="3" borderId="0" xfId="3" applyNumberFormat="1" applyFont="1" applyFill="1" applyAlignment="1">
      <alignment horizontal="right" vertical="center"/>
    </xf>
    <xf numFmtId="176" fontId="3" fillId="3" borderId="0" xfId="3" applyNumberFormat="1" applyFont="1" applyFill="1" applyAlignment="1">
      <alignment horizontal="left" vertical="center"/>
    </xf>
    <xf numFmtId="176" fontId="3" fillId="3" borderId="0" xfId="3" applyNumberFormat="1" applyFont="1" applyFill="1" applyAlignment="1">
      <alignment horizontal="right" vertical="center"/>
    </xf>
    <xf numFmtId="0" fontId="9" fillId="3" borderId="9" xfId="3" applyFont="1" applyFill="1" applyBorder="1"/>
    <xf numFmtId="1" fontId="2" fillId="10" borderId="0" xfId="3" applyNumberFormat="1" applyFont="1" applyFill="1"/>
    <xf numFmtId="17" fontId="2" fillId="0" borderId="0" xfId="3" applyNumberFormat="1" applyFont="1"/>
    <xf numFmtId="0" fontId="15" fillId="3" borderId="10" xfId="3" applyFont="1" applyFill="1" applyBorder="1"/>
    <xf numFmtId="0" fontId="15" fillId="3" borderId="0" xfId="3" applyFont="1" applyFill="1"/>
    <xf numFmtId="0" fontId="84" fillId="3" borderId="0" xfId="3" applyFont="1" applyFill="1"/>
    <xf numFmtId="176" fontId="84" fillId="3" borderId="0" xfId="3" applyNumberFormat="1" applyFont="1" applyFill="1" applyAlignment="1">
      <alignment horizontal="left" vertical="center"/>
    </xf>
    <xf numFmtId="176" fontId="84" fillId="3" borderId="0" xfId="3" applyNumberFormat="1" applyFont="1" applyFill="1" applyAlignment="1">
      <alignment horizontal="right" vertical="center"/>
    </xf>
    <xf numFmtId="0" fontId="15" fillId="3" borderId="9" xfId="3" applyFont="1" applyFill="1" applyBorder="1"/>
    <xf numFmtId="1" fontId="2" fillId="0" borderId="0" xfId="3" applyNumberFormat="1" applyFont="1"/>
    <xf numFmtId="0" fontId="2" fillId="3" borderId="0" xfId="3" applyFont="1" applyFill="1"/>
    <xf numFmtId="49" fontId="89" fillId="0" borderId="0" xfId="3" applyNumberFormat="1" applyFont="1"/>
    <xf numFmtId="0" fontId="2" fillId="23" borderId="0" xfId="3" applyFont="1" applyFill="1"/>
    <xf numFmtId="49" fontId="90" fillId="0" borderId="0" xfId="3" applyNumberFormat="1" applyFont="1"/>
    <xf numFmtId="0" fontId="91" fillId="0" borderId="0" xfId="3" applyFont="1" applyAlignment="1">
      <alignment horizontal="center"/>
    </xf>
    <xf numFmtId="0" fontId="85" fillId="23" borderId="0" xfId="3" applyFont="1" applyFill="1"/>
    <xf numFmtId="49" fontId="90" fillId="0" borderId="136" xfId="3" applyNumberFormat="1" applyFont="1" applyBorder="1"/>
    <xf numFmtId="49" fontId="93" fillId="0" borderId="0" xfId="3" applyNumberFormat="1" applyFont="1" applyAlignment="1">
      <alignment horizontal="left"/>
    </xf>
    <xf numFmtId="49" fontId="9" fillId="0" borderId="0" xfId="3" applyNumberFormat="1" applyFont="1" applyAlignment="1">
      <alignment horizontal="left"/>
    </xf>
    <xf numFmtId="49" fontId="89" fillId="0" borderId="0" xfId="3" applyNumberFormat="1" applyFont="1" applyAlignment="1">
      <alignment horizontal="left"/>
    </xf>
    <xf numFmtId="49" fontId="90" fillId="0" borderId="0" xfId="3" applyNumberFormat="1" applyFont="1" applyAlignment="1">
      <alignment horizontal="left"/>
    </xf>
    <xf numFmtId="0" fontId="94" fillId="0" borderId="0" xfId="0" applyFont="1" applyAlignment="1">
      <alignment vertical="center" wrapText="1"/>
    </xf>
    <xf numFmtId="1" fontId="9" fillId="0" borderId="0" xfId="3" applyNumberFormat="1" applyFont="1"/>
    <xf numFmtId="0" fontId="9" fillId="0" borderId="0" xfId="3" applyFont="1" applyAlignment="1">
      <alignment horizontal="center"/>
    </xf>
    <xf numFmtId="168" fontId="2" fillId="0" borderId="0" xfId="0" applyNumberFormat="1" applyFont="1" applyAlignment="1">
      <alignment vertical="center" wrapText="1"/>
    </xf>
    <xf numFmtId="0" fontId="95" fillId="0" borderId="0" xfId="1" applyFont="1" applyAlignment="1">
      <alignment vertical="center" wrapText="1"/>
    </xf>
    <xf numFmtId="0" fontId="10" fillId="0" borderId="0" xfId="3" applyFont="1"/>
    <xf numFmtId="179" fontId="9" fillId="0" borderId="0" xfId="3" applyNumberFormat="1" applyFont="1"/>
    <xf numFmtId="179" fontId="9" fillId="21" borderId="0" xfId="3" applyNumberFormat="1" applyFont="1" applyFill="1"/>
    <xf numFmtId="0" fontId="9" fillId="3" borderId="0" xfId="3" applyFont="1" applyFill="1" applyAlignment="1">
      <alignment horizontal="center" vertical="center"/>
    </xf>
    <xf numFmtId="2" fontId="9" fillId="0" borderId="0" xfId="3" applyNumberFormat="1" applyFont="1" applyAlignment="1">
      <alignment horizontal="right"/>
    </xf>
    <xf numFmtId="179" fontId="9" fillId="0" borderId="0" xfId="3" applyNumberFormat="1" applyFont="1" applyAlignment="1" applyProtection="1">
      <alignment horizontal="center"/>
      <protection locked="0"/>
    </xf>
    <xf numFmtId="0" fontId="84" fillId="3" borderId="0" xfId="3" applyFont="1" applyFill="1" applyAlignment="1">
      <alignment horizontal="left" vertical="center"/>
    </xf>
    <xf numFmtId="0" fontId="97" fillId="3" borderId="0" xfId="3" applyFont="1" applyFill="1" applyAlignment="1">
      <alignment horizontal="center" vertical="center"/>
    </xf>
    <xf numFmtId="0" fontId="9" fillId="0" borderId="0" xfId="3" applyFont="1" applyAlignment="1">
      <alignment horizontal="right"/>
    </xf>
    <xf numFmtId="17" fontId="2" fillId="3" borderId="0" xfId="3" applyNumberFormat="1" applyFont="1" applyFill="1" applyAlignment="1">
      <alignment horizontal="left" vertical="center"/>
    </xf>
    <xf numFmtId="17" fontId="85" fillId="23" borderId="0" xfId="3" applyNumberFormat="1" applyFont="1" applyFill="1" applyAlignment="1">
      <alignment horizontal="left" vertical="center"/>
    </xf>
    <xf numFmtId="0" fontId="84" fillId="3" borderId="0" xfId="3" applyFont="1" applyFill="1" applyAlignment="1">
      <alignment vertical="center"/>
    </xf>
    <xf numFmtId="0" fontId="9" fillId="3" borderId="0" xfId="3" applyFont="1" applyFill="1" applyAlignment="1">
      <alignment wrapText="1"/>
    </xf>
    <xf numFmtId="0" fontId="85" fillId="23" borderId="0" xfId="3" applyFont="1" applyFill="1" applyAlignment="1">
      <alignment wrapText="1"/>
    </xf>
    <xf numFmtId="0" fontId="10" fillId="3" borderId="0" xfId="3" applyFont="1" applyFill="1" applyAlignment="1">
      <alignment horizontal="left" wrapText="1"/>
    </xf>
    <xf numFmtId="0" fontId="9" fillId="24" borderId="0" xfId="3" applyFont="1" applyFill="1"/>
    <xf numFmtId="0" fontId="84" fillId="24" borderId="0" xfId="3" applyFont="1" applyFill="1" applyAlignment="1">
      <alignment vertical="center"/>
    </xf>
    <xf numFmtId="0" fontId="15" fillId="24" borderId="0" xfId="3" applyFont="1" applyFill="1"/>
    <xf numFmtId="0" fontId="84" fillId="24" borderId="0" xfId="3" applyFont="1" applyFill="1" applyAlignment="1">
      <alignment horizontal="left" vertical="center"/>
    </xf>
    <xf numFmtId="0" fontId="9" fillId="20" borderId="0" xfId="3" applyFont="1" applyFill="1" applyAlignment="1">
      <alignment wrapText="1"/>
    </xf>
    <xf numFmtId="0" fontId="9" fillId="3" borderId="10" xfId="3" applyFont="1" applyFill="1" applyBorder="1" applyAlignment="1">
      <alignment vertical="center"/>
    </xf>
    <xf numFmtId="0" fontId="9" fillId="3" borderId="0" xfId="3" applyFont="1" applyFill="1" applyAlignment="1">
      <alignment vertical="center"/>
    </xf>
    <xf numFmtId="0" fontId="96" fillId="3" borderId="0" xfId="3" applyFont="1" applyFill="1" applyAlignment="1">
      <alignment horizontal="left" vertical="center"/>
    </xf>
    <xf numFmtId="0" fontId="96" fillId="3" borderId="9" xfId="3" applyFont="1" applyFill="1" applyBorder="1" applyAlignment="1">
      <alignment horizontal="left" vertical="center"/>
    </xf>
    <xf numFmtId="168" fontId="9" fillId="3" borderId="0" xfId="3" applyNumberFormat="1" applyFont="1" applyFill="1" applyAlignment="1">
      <alignment horizontal="right"/>
    </xf>
    <xf numFmtId="168" fontId="2" fillId="3" borderId="0" xfId="3" applyNumberFormat="1" applyFont="1" applyFill="1"/>
    <xf numFmtId="176" fontId="9" fillId="3" borderId="0" xfId="3" applyNumberFormat="1" applyFont="1" applyFill="1"/>
    <xf numFmtId="2" fontId="9" fillId="3" borderId="0" xfId="3" applyNumberFormat="1" applyFont="1" applyFill="1"/>
    <xf numFmtId="14" fontId="9" fillId="3" borderId="0" xfId="3" applyNumberFormat="1" applyFont="1" applyFill="1"/>
    <xf numFmtId="1" fontId="97" fillId="3" borderId="0" xfId="3" applyNumberFormat="1" applyFont="1" applyFill="1" applyAlignment="1">
      <alignment horizontal="center" vertical="center"/>
    </xf>
    <xf numFmtId="0" fontId="10" fillId="3" borderId="0" xfId="3" applyFont="1" applyFill="1" applyAlignment="1">
      <alignment vertical="center"/>
    </xf>
    <xf numFmtId="0" fontId="96" fillId="3" borderId="0" xfId="3" applyFont="1" applyFill="1" applyAlignment="1">
      <alignment horizontal="center"/>
    </xf>
    <xf numFmtId="0" fontId="96" fillId="3" borderId="0" xfId="3" applyFont="1" applyFill="1" applyAlignment="1">
      <alignment horizontal="center" vertical="center"/>
    </xf>
    <xf numFmtId="0" fontId="3" fillId="0" borderId="140" xfId="3" applyFont="1" applyBorder="1" applyAlignment="1">
      <alignment horizontal="center" vertical="center"/>
    </xf>
    <xf numFmtId="14" fontId="9" fillId="3" borderId="0" xfId="3" quotePrefix="1" applyNumberFormat="1" applyFont="1" applyFill="1"/>
    <xf numFmtId="0" fontId="100" fillId="3" borderId="0" xfId="3" applyFont="1" applyFill="1"/>
    <xf numFmtId="0" fontId="101" fillId="3" borderId="0" xfId="3" applyFont="1" applyFill="1"/>
    <xf numFmtId="0" fontId="96" fillId="0" borderId="0" xfId="3" applyFont="1" applyAlignment="1">
      <alignment horizontal="center" vertical="center" wrapText="1"/>
    </xf>
    <xf numFmtId="0" fontId="84" fillId="3" borderId="0" xfId="3" applyFont="1" applyFill="1" applyAlignment="1">
      <alignment horizontal="center" vertical="center"/>
    </xf>
    <xf numFmtId="0" fontId="15" fillId="3" borderId="0" xfId="3" applyFont="1" applyFill="1" applyAlignment="1">
      <alignment vertical="center"/>
    </xf>
    <xf numFmtId="0" fontId="9" fillId="0" borderId="10" xfId="3" applyFont="1" applyBorder="1" applyAlignment="1">
      <alignment vertical="center"/>
    </xf>
    <xf numFmtId="0" fontId="9" fillId="9" borderId="0" xfId="3" applyFont="1" applyFill="1"/>
    <xf numFmtId="168" fontId="9" fillId="9" borderId="0" xfId="3" applyNumberFormat="1" applyFont="1" applyFill="1" applyAlignment="1">
      <alignment horizontal="right"/>
    </xf>
    <xf numFmtId="168" fontId="2" fillId="9" borderId="0" xfId="3" applyNumberFormat="1" applyFont="1" applyFill="1"/>
    <xf numFmtId="176" fontId="9" fillId="9" borderId="0" xfId="3" applyNumberFormat="1" applyFont="1" applyFill="1"/>
    <xf numFmtId="2" fontId="9" fillId="9" borderId="0" xfId="3" applyNumberFormat="1" applyFont="1" applyFill="1"/>
    <xf numFmtId="14" fontId="9" fillId="9" borderId="0" xfId="3" applyNumberFormat="1" applyFont="1" applyFill="1"/>
    <xf numFmtId="0" fontId="15" fillId="9" borderId="0" xfId="3" applyFont="1" applyFill="1"/>
    <xf numFmtId="0" fontId="9" fillId="3" borderId="8" xfId="3" applyFont="1" applyFill="1" applyBorder="1"/>
    <xf numFmtId="0" fontId="10" fillId="3" borderId="8" xfId="3" applyFont="1" applyFill="1" applyBorder="1"/>
    <xf numFmtId="177" fontId="15" fillId="3" borderId="8" xfId="3" applyNumberFormat="1" applyFont="1" applyFill="1" applyBorder="1"/>
    <xf numFmtId="2" fontId="84" fillId="3" borderId="8" xfId="3" applyNumberFormat="1" applyFont="1" applyFill="1" applyBorder="1" applyAlignment="1">
      <alignment horizontal="right" vertical="center"/>
    </xf>
    <xf numFmtId="176" fontId="84" fillId="3" borderId="8" xfId="3" applyNumberFormat="1" applyFont="1" applyFill="1" applyBorder="1"/>
    <xf numFmtId="176" fontId="84" fillId="3" borderId="8" xfId="3" applyNumberFormat="1" applyFont="1" applyFill="1" applyBorder="1" applyAlignment="1">
      <alignment horizontal="right" vertical="center"/>
    </xf>
    <xf numFmtId="0" fontId="9" fillId="3" borderId="144" xfId="3" applyFont="1" applyFill="1" applyBorder="1"/>
    <xf numFmtId="0" fontId="0" fillId="9" borderId="0" xfId="0" applyFill="1"/>
    <xf numFmtId="177" fontId="9" fillId="9" borderId="0" xfId="3" applyNumberFormat="1" applyFont="1" applyFill="1"/>
    <xf numFmtId="177" fontId="9" fillId="3" borderId="0" xfId="3" applyNumberFormat="1" applyFont="1" applyFill="1"/>
    <xf numFmtId="0" fontId="0" fillId="0" borderId="0" xfId="0" applyProtection="1">
      <protection hidden="1"/>
    </xf>
    <xf numFmtId="0" fontId="0" fillId="9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left"/>
      <protection hidden="1"/>
    </xf>
    <xf numFmtId="0" fontId="0" fillId="3" borderId="0" xfId="0" applyFill="1" applyProtection="1">
      <protection hidden="1"/>
    </xf>
    <xf numFmtId="0" fontId="0" fillId="9" borderId="0" xfId="0" applyFill="1" applyAlignment="1" applyProtection="1">
      <alignment horizontal="left"/>
      <protection hidden="1"/>
    </xf>
    <xf numFmtId="0" fontId="11" fillId="3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11" fillId="3" borderId="0" xfId="0" applyFont="1" applyFill="1" applyProtection="1">
      <protection hidden="1"/>
    </xf>
    <xf numFmtId="0" fontId="11" fillId="9" borderId="0" xfId="0" applyFont="1" applyFill="1" applyProtection="1">
      <protection hidden="1"/>
    </xf>
    <xf numFmtId="0" fontId="11" fillId="0" borderId="0" xfId="0" applyFont="1" applyProtection="1">
      <protection hidden="1"/>
    </xf>
    <xf numFmtId="0" fontId="11" fillId="10" borderId="0" xfId="0" applyFont="1" applyFill="1" applyProtection="1">
      <protection hidden="1"/>
    </xf>
    <xf numFmtId="0" fontId="105" fillId="0" borderId="0" xfId="0" applyFont="1" applyProtection="1">
      <protection hidden="1"/>
    </xf>
    <xf numFmtId="2" fontId="11" fillId="3" borderId="0" xfId="0" applyNumberFormat="1" applyFont="1" applyFill="1" applyAlignment="1" applyProtection="1">
      <alignment wrapText="1"/>
      <protection hidden="1"/>
    </xf>
    <xf numFmtId="0" fontId="112" fillId="9" borderId="0" xfId="0" applyFont="1" applyFill="1" applyProtection="1">
      <protection hidden="1"/>
    </xf>
    <xf numFmtId="0" fontId="0" fillId="3" borderId="167" xfId="0" applyFill="1" applyBorder="1" applyProtection="1">
      <protection hidden="1"/>
    </xf>
    <xf numFmtId="0" fontId="0" fillId="3" borderId="168" xfId="0" applyFill="1" applyBorder="1" applyProtection="1">
      <protection hidden="1"/>
    </xf>
    <xf numFmtId="0" fontId="0" fillId="0" borderId="168" xfId="0" applyBorder="1" applyProtection="1">
      <protection hidden="1"/>
    </xf>
    <xf numFmtId="0" fontId="11" fillId="3" borderId="168" xfId="0" applyFont="1" applyFill="1" applyBorder="1" applyProtection="1">
      <protection hidden="1"/>
    </xf>
    <xf numFmtId="0" fontId="0" fillId="3" borderId="169" xfId="0" applyFill="1" applyBorder="1" applyProtection="1">
      <protection hidden="1"/>
    </xf>
    <xf numFmtId="0" fontId="0" fillId="3" borderId="170" xfId="0" applyFill="1" applyBorder="1" applyProtection="1">
      <protection hidden="1"/>
    </xf>
    <xf numFmtId="0" fontId="0" fillId="0" borderId="0" xfId="0" applyProtection="1">
      <protection locked="0"/>
    </xf>
    <xf numFmtId="0" fontId="0" fillId="3" borderId="171" xfId="0" applyFill="1" applyBorder="1" applyProtection="1">
      <protection hidden="1"/>
    </xf>
    <xf numFmtId="0" fontId="0" fillId="0" borderId="0" xfId="0" applyAlignment="1" applyProtection="1">
      <alignment horizontal="left" wrapText="1"/>
      <protection hidden="1"/>
    </xf>
    <xf numFmtId="0" fontId="114" fillId="0" borderId="0" xfId="0" applyFont="1" applyAlignment="1" applyProtection="1">
      <alignment horizontal="left" vertical="top" wrapText="1"/>
      <protection locked="0"/>
    </xf>
    <xf numFmtId="182" fontId="115" fillId="0" borderId="0" xfId="0" applyNumberFormat="1" applyFont="1" applyAlignment="1" applyProtection="1">
      <alignment horizontal="left" vertical="top" wrapText="1"/>
      <protection locked="0"/>
    </xf>
    <xf numFmtId="183" fontId="115" fillId="0" borderId="0" xfId="0" applyNumberFormat="1" applyFont="1" applyAlignment="1" applyProtection="1">
      <alignment horizontal="left" vertical="top" wrapText="1"/>
      <protection locked="0"/>
    </xf>
    <xf numFmtId="0" fontId="0" fillId="27" borderId="0" xfId="0" applyFill="1" applyProtection="1">
      <protection hidden="1"/>
    </xf>
    <xf numFmtId="0" fontId="0" fillId="10" borderId="0" xfId="0" applyFill="1" applyProtection="1">
      <protection hidden="1"/>
    </xf>
    <xf numFmtId="0" fontId="0" fillId="0" borderId="0" xfId="0" applyAlignment="1" applyProtection="1">
      <alignment horizontal="left" wrapText="1"/>
      <protection locked="0"/>
    </xf>
    <xf numFmtId="0" fontId="105" fillId="0" borderId="0" xfId="0" applyFont="1" applyAlignment="1" applyProtection="1">
      <alignment horizontal="left"/>
      <protection hidden="1"/>
    </xf>
    <xf numFmtId="0" fontId="54" fillId="0" borderId="0" xfId="0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0" fontId="116" fillId="3" borderId="0" xfId="0" applyFont="1" applyFill="1" applyProtection="1">
      <protection hidden="1"/>
    </xf>
    <xf numFmtId="0" fontId="11" fillId="0" borderId="0" xfId="0" applyFont="1" applyProtection="1">
      <protection locked="0"/>
    </xf>
    <xf numFmtId="184" fontId="0" fillId="0" borderId="0" xfId="0" applyNumberFormat="1" applyProtection="1">
      <protection hidden="1"/>
    </xf>
    <xf numFmtId="0" fontId="52" fillId="3" borderId="0" xfId="0" applyFont="1" applyFill="1" applyAlignment="1" applyProtection="1">
      <alignment vertical="top" wrapText="1"/>
      <protection hidden="1"/>
    </xf>
    <xf numFmtId="0" fontId="106" fillId="28" borderId="0" xfId="0" applyFont="1" applyFill="1" applyProtection="1">
      <protection hidden="1"/>
    </xf>
    <xf numFmtId="14" fontId="0" fillId="0" borderId="0" xfId="0" applyNumberFormat="1" applyProtection="1">
      <protection hidden="1"/>
    </xf>
    <xf numFmtId="0" fontId="118" fillId="0" borderId="0" xfId="0" applyFont="1" applyAlignment="1" applyProtection="1">
      <alignment horizontal="left" vertical="top" wrapText="1"/>
      <protection locked="0"/>
    </xf>
    <xf numFmtId="184" fontId="115" fillId="0" borderId="0" xfId="0" applyNumberFormat="1" applyFont="1" applyAlignment="1" applyProtection="1">
      <alignment horizontal="center" vertical="top" shrinkToFit="1"/>
      <protection locked="0"/>
    </xf>
    <xf numFmtId="0" fontId="119" fillId="9" borderId="0" xfId="0" applyFont="1" applyFill="1" applyAlignment="1" applyProtection="1">
      <alignment horizontal="left"/>
      <protection hidden="1"/>
    </xf>
    <xf numFmtId="0" fontId="120" fillId="9" borderId="0" xfId="0" applyFont="1" applyFill="1" applyProtection="1">
      <protection hidden="1"/>
    </xf>
    <xf numFmtId="164" fontId="121" fillId="9" borderId="0" xfId="0" applyNumberFormat="1" applyFont="1" applyFill="1" applyAlignment="1" applyProtection="1">
      <alignment horizontal="left"/>
      <protection hidden="1"/>
    </xf>
    <xf numFmtId="0" fontId="121" fillId="9" borderId="0" xfId="0" applyFont="1" applyFill="1" applyAlignment="1" applyProtection="1">
      <alignment horizontal="right"/>
      <protection hidden="1"/>
    </xf>
    <xf numFmtId="0" fontId="122" fillId="9" borderId="0" xfId="0" applyFont="1" applyFill="1" applyAlignment="1" applyProtection="1">
      <alignment horizontal="left"/>
      <protection hidden="1"/>
    </xf>
    <xf numFmtId="0" fontId="122" fillId="29" borderId="0" xfId="0" applyFont="1" applyFill="1" applyAlignment="1" applyProtection="1">
      <alignment horizontal="center" vertical="top" wrapText="1"/>
      <protection hidden="1"/>
    </xf>
    <xf numFmtId="0" fontId="123" fillId="3" borderId="0" xfId="0" applyFont="1" applyFill="1" applyProtection="1">
      <protection hidden="1"/>
    </xf>
    <xf numFmtId="0" fontId="122" fillId="25" borderId="0" xfId="0" applyFont="1" applyFill="1" applyAlignment="1" applyProtection="1">
      <alignment horizontal="center"/>
      <protection hidden="1"/>
    </xf>
    <xf numFmtId="0" fontId="122" fillId="25" borderId="172" xfId="0" applyFont="1" applyFill="1" applyBorder="1" applyAlignment="1" applyProtection="1">
      <alignment horizontal="center"/>
      <protection hidden="1"/>
    </xf>
    <xf numFmtId="0" fontId="125" fillId="3" borderId="0" xfId="0" applyFont="1" applyFill="1" applyProtection="1">
      <protection hidden="1"/>
    </xf>
    <xf numFmtId="0" fontId="0" fillId="3" borderId="173" xfId="0" applyFill="1" applyBorder="1" applyProtection="1">
      <protection hidden="1"/>
    </xf>
    <xf numFmtId="0" fontId="0" fillId="3" borderId="174" xfId="0" applyFill="1" applyBorder="1" applyProtection="1">
      <protection hidden="1"/>
    </xf>
    <xf numFmtId="0" fontId="0" fillId="3" borderId="175" xfId="0" applyFill="1" applyBorder="1" applyProtection="1">
      <protection hidden="1"/>
    </xf>
    <xf numFmtId="0" fontId="104" fillId="9" borderId="0" xfId="0" applyFont="1" applyFill="1" applyAlignment="1">
      <alignment vertical="center"/>
    </xf>
    <xf numFmtId="0" fontId="11" fillId="3" borderId="0" xfId="0" applyFont="1" applyFill="1"/>
    <xf numFmtId="0" fontId="0" fillId="16" borderId="0" xfId="0" applyFill="1"/>
    <xf numFmtId="0" fontId="11" fillId="16" borderId="0" xfId="0" applyFont="1" applyFill="1"/>
    <xf numFmtId="176" fontId="102" fillId="3" borderId="0" xfId="3" applyNumberFormat="1" applyFont="1" applyFill="1" applyAlignment="1">
      <alignment horizontal="center" vertical="center"/>
    </xf>
    <xf numFmtId="176" fontId="97" fillId="3" borderId="0" xfId="3" applyNumberFormat="1" applyFont="1" applyFill="1" applyAlignment="1">
      <alignment horizontal="center" vertical="center"/>
    </xf>
    <xf numFmtId="0" fontId="9" fillId="0" borderId="0" xfId="3" applyFont="1" applyAlignment="1">
      <alignment vertical="center"/>
    </xf>
    <xf numFmtId="0" fontId="10" fillId="3" borderId="0" xfId="3" applyFont="1" applyFill="1" applyAlignment="1">
      <alignment vertical="center" wrapText="1"/>
    </xf>
    <xf numFmtId="180" fontId="159" fillId="3" borderId="0" xfId="3" applyNumberFormat="1" applyFont="1" applyFill="1" applyAlignment="1">
      <alignment vertical="center"/>
    </xf>
    <xf numFmtId="0" fontId="9" fillId="3" borderId="143" xfId="3" applyFont="1" applyFill="1" applyBorder="1"/>
    <xf numFmtId="0" fontId="99" fillId="3" borderId="0" xfId="3" applyFont="1" applyFill="1" applyAlignment="1">
      <alignment vertical="center" wrapText="1"/>
    </xf>
    <xf numFmtId="180" fontId="157" fillId="3" borderId="0" xfId="3" applyNumberFormat="1" applyFont="1" applyFill="1" applyAlignment="1">
      <alignment vertical="center"/>
    </xf>
    <xf numFmtId="180" fontId="3" fillId="3" borderId="0" xfId="3" applyNumberFormat="1" applyFont="1" applyFill="1" applyAlignment="1">
      <alignment vertical="center"/>
    </xf>
    <xf numFmtId="176" fontId="102" fillId="3" borderId="0" xfId="3" applyNumberFormat="1" applyFont="1" applyFill="1" applyAlignment="1">
      <alignment vertical="center"/>
    </xf>
    <xf numFmtId="0" fontId="97" fillId="3" borderId="0" xfId="3" applyFont="1" applyFill="1" applyAlignment="1">
      <alignment vertical="center"/>
    </xf>
    <xf numFmtId="1" fontId="97" fillId="3" borderId="0" xfId="3" applyNumberFormat="1" applyFont="1" applyFill="1" applyAlignment="1">
      <alignment vertical="center"/>
    </xf>
    <xf numFmtId="0" fontId="15" fillId="23" borderId="0" xfId="3" applyFont="1" applyFill="1" applyAlignment="1">
      <alignment horizontal="right" vertical="center"/>
    </xf>
    <xf numFmtId="0" fontId="5" fillId="9" borderId="0" xfId="0" applyFont="1" applyFill="1" applyAlignment="1">
      <alignment textRotation="90"/>
    </xf>
    <xf numFmtId="0" fontId="5" fillId="0" borderId="0" xfId="0" applyFont="1" applyProtection="1">
      <protection locked="0"/>
    </xf>
    <xf numFmtId="0" fontId="5" fillId="0" borderId="72" xfId="0" applyFont="1" applyBorder="1" applyProtection="1">
      <protection locked="0"/>
    </xf>
    <xf numFmtId="0" fontId="5" fillId="9" borderId="0" xfId="0" applyFont="1" applyFill="1" applyProtection="1">
      <protection locked="0"/>
    </xf>
    <xf numFmtId="0" fontId="50" fillId="0" borderId="0" xfId="0" applyFont="1" applyProtection="1">
      <protection locked="0"/>
    </xf>
    <xf numFmtId="0" fontId="59" fillId="0" borderId="0" xfId="0" applyFont="1" applyProtection="1">
      <protection locked="0"/>
    </xf>
    <xf numFmtId="0" fontId="50" fillId="0" borderId="0" xfId="0" applyFont="1" applyAlignment="1" applyProtection="1">
      <alignment vertical="center" textRotation="90"/>
      <protection locked="0"/>
    </xf>
    <xf numFmtId="164" fontId="50" fillId="0" borderId="0" xfId="0" applyNumberFormat="1" applyFont="1" applyProtection="1">
      <protection locked="0"/>
    </xf>
    <xf numFmtId="0" fontId="50" fillId="3" borderId="0" xfId="0" applyFont="1" applyFill="1" applyProtection="1">
      <protection locked="0"/>
    </xf>
    <xf numFmtId="0" fontId="5" fillId="3" borderId="0" xfId="0" applyFont="1" applyFill="1" applyProtection="1">
      <protection locked="0"/>
    </xf>
    <xf numFmtId="164" fontId="5" fillId="3" borderId="0" xfId="0" applyNumberFormat="1" applyFont="1" applyFill="1" applyAlignment="1" applyProtection="1">
      <alignment horizontal="right"/>
      <protection locked="0"/>
    </xf>
    <xf numFmtId="164" fontId="5" fillId="3" borderId="0" xfId="0" applyNumberFormat="1" applyFont="1" applyFill="1" applyProtection="1">
      <protection locked="0"/>
    </xf>
    <xf numFmtId="164" fontId="5" fillId="0" borderId="0" xfId="0" applyNumberFormat="1" applyFont="1" applyProtection="1">
      <protection locked="0"/>
    </xf>
    <xf numFmtId="0" fontId="2" fillId="3" borderId="0" xfId="0" applyFont="1" applyFill="1" applyProtection="1">
      <protection locked="0"/>
    </xf>
    <xf numFmtId="164" fontId="2" fillId="3" borderId="0" xfId="0" applyNumberFormat="1" applyFont="1" applyFill="1" applyAlignment="1" applyProtection="1">
      <alignment horizontal="right"/>
      <protection locked="0"/>
    </xf>
    <xf numFmtId="164" fontId="2" fillId="3" borderId="0" xfId="0" applyNumberFormat="1" applyFont="1" applyFill="1" applyProtection="1">
      <protection locked="0"/>
    </xf>
    <xf numFmtId="0" fontId="50" fillId="0" borderId="26" xfId="0" applyFont="1" applyBorder="1" applyProtection="1">
      <protection locked="0"/>
    </xf>
    <xf numFmtId="164" fontId="2" fillId="3" borderId="0" xfId="0" applyNumberFormat="1" applyFont="1" applyFill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right" vertical="center"/>
      <protection locked="0"/>
    </xf>
    <xf numFmtId="4" fontId="5" fillId="3" borderId="0" xfId="0" applyNumberFormat="1" applyFont="1" applyFill="1" applyAlignment="1" applyProtection="1">
      <alignment horizontal="right" vertical="center"/>
      <protection locked="0"/>
    </xf>
    <xf numFmtId="0" fontId="50" fillId="0" borderId="0" xfId="0" applyFont="1" applyAlignment="1" applyProtection="1">
      <alignment horizontal="right" vertic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vertical="center"/>
      <protection locked="0"/>
    </xf>
    <xf numFmtId="0" fontId="50" fillId="3" borderId="0" xfId="0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vertical="center"/>
      <protection locked="0"/>
    </xf>
    <xf numFmtId="164" fontId="50" fillId="3" borderId="0" xfId="0" applyNumberFormat="1" applyFont="1" applyFill="1" applyAlignment="1" applyProtection="1">
      <alignment vertical="center"/>
      <protection locked="0"/>
    </xf>
    <xf numFmtId="9" fontId="50" fillId="3" borderId="0" xfId="0" applyNumberFormat="1" applyFont="1" applyFill="1" applyAlignment="1" applyProtection="1">
      <alignment horizontal="center" vertical="center"/>
      <protection locked="0"/>
    </xf>
    <xf numFmtId="164" fontId="2" fillId="3" borderId="0" xfId="0" applyNumberFormat="1" applyFont="1" applyFill="1" applyAlignment="1" applyProtection="1">
      <alignment horizontal="right" vertical="center"/>
      <protection locked="0"/>
    </xf>
    <xf numFmtId="0" fontId="50" fillId="0" borderId="27" xfId="0" applyFont="1" applyBorder="1" applyProtection="1">
      <protection locked="0"/>
    </xf>
    <xf numFmtId="0" fontId="50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59" fillId="3" borderId="0" xfId="0" applyFont="1" applyFill="1" applyProtection="1">
      <protection locked="0"/>
    </xf>
    <xf numFmtId="0" fontId="5" fillId="3" borderId="0" xfId="0" applyFont="1" applyFill="1" applyAlignment="1" applyProtection="1">
      <alignment vertical="center"/>
      <protection locked="0"/>
    </xf>
    <xf numFmtId="0" fontId="48" fillId="0" borderId="0" xfId="0" applyFont="1" applyProtection="1">
      <protection locked="0"/>
    </xf>
    <xf numFmtId="0" fontId="63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164" fontId="48" fillId="0" borderId="0" xfId="0" applyNumberFormat="1" applyFont="1" applyProtection="1">
      <protection locked="0"/>
    </xf>
    <xf numFmtId="0" fontId="51" fillId="0" borderId="0" xfId="0" applyFont="1" applyAlignment="1" applyProtection="1">
      <alignment vertical="top"/>
      <protection locked="0"/>
    </xf>
    <xf numFmtId="0" fontId="48" fillId="0" borderId="0" xfId="0" applyFont="1" applyAlignment="1" applyProtection="1">
      <alignment horizontal="center"/>
      <protection locked="0"/>
    </xf>
    <xf numFmtId="0" fontId="48" fillId="9" borderId="0" xfId="0" applyFont="1" applyFill="1" applyProtection="1">
      <protection locked="0"/>
    </xf>
    <xf numFmtId="0" fontId="48" fillId="3" borderId="0" xfId="0" applyFont="1" applyFill="1" applyProtection="1">
      <protection locked="0"/>
    </xf>
    <xf numFmtId="0" fontId="48" fillId="3" borderId="18" xfId="0" applyFont="1" applyFill="1" applyBorder="1" applyProtection="1">
      <protection locked="0"/>
    </xf>
    <xf numFmtId="0" fontId="53" fillId="0" borderId="0" xfId="0" applyFont="1" applyProtection="1">
      <protection locked="0"/>
    </xf>
    <xf numFmtId="164" fontId="48" fillId="3" borderId="0" xfId="0" applyNumberFormat="1" applyFont="1" applyFill="1" applyProtection="1">
      <protection locked="0"/>
    </xf>
    <xf numFmtId="0" fontId="16" fillId="3" borderId="0" xfId="0" applyFont="1" applyFill="1" applyProtection="1">
      <protection locked="0"/>
    </xf>
    <xf numFmtId="0" fontId="48" fillId="3" borderId="79" xfId="0" applyFont="1" applyFill="1" applyBorder="1" applyProtection="1">
      <protection locked="0"/>
    </xf>
    <xf numFmtId="0" fontId="48" fillId="3" borderId="82" xfId="0" applyFont="1" applyFill="1" applyBorder="1" applyProtection="1">
      <protection locked="0"/>
    </xf>
    <xf numFmtId="164" fontId="50" fillId="3" borderId="0" xfId="0" applyNumberFormat="1" applyFont="1" applyFill="1" applyProtection="1">
      <protection locked="0"/>
    </xf>
    <xf numFmtId="0" fontId="2" fillId="3" borderId="72" xfId="0" applyFont="1" applyFill="1" applyBorder="1" applyProtection="1">
      <protection locked="0"/>
    </xf>
    <xf numFmtId="0" fontId="2" fillId="0" borderId="0" xfId="0" applyFont="1" applyProtection="1">
      <protection locked="0"/>
    </xf>
    <xf numFmtId="164" fontId="2" fillId="0" borderId="0" xfId="0" applyNumberFormat="1" applyFont="1" applyAlignment="1" applyProtection="1">
      <alignment horizontal="right"/>
      <protection locked="0"/>
    </xf>
    <xf numFmtId="164" fontId="2" fillId="0" borderId="0" xfId="0" applyNumberFormat="1" applyFont="1" applyProtection="1">
      <protection locked="0"/>
    </xf>
    <xf numFmtId="0" fontId="48" fillId="3" borderId="73" xfId="0" applyFont="1" applyFill="1" applyBorder="1" applyProtection="1">
      <protection locked="0"/>
    </xf>
    <xf numFmtId="0" fontId="48" fillId="3" borderId="0" xfId="4" applyFont="1" applyFill="1" applyProtection="1">
      <protection locked="0"/>
    </xf>
    <xf numFmtId="0" fontId="50" fillId="3" borderId="0" xfId="4" applyFont="1" applyFill="1" applyProtection="1">
      <protection locked="0"/>
    </xf>
    <xf numFmtId="0" fontId="50" fillId="3" borderId="0" xfId="4" applyFont="1" applyFill="1" applyAlignment="1" applyProtection="1">
      <alignment horizontal="center" vertical="center"/>
      <protection locked="0"/>
    </xf>
    <xf numFmtId="0" fontId="28" fillId="3" borderId="0" xfId="4" applyFont="1" applyFill="1" applyProtection="1">
      <protection locked="0"/>
    </xf>
    <xf numFmtId="0" fontId="56" fillId="3" borderId="0" xfId="4" applyFont="1" applyFill="1" applyProtection="1">
      <protection locked="0"/>
    </xf>
    <xf numFmtId="164" fontId="56" fillId="3" borderId="0" xfId="4" applyNumberFormat="1" applyFont="1" applyFill="1" applyProtection="1">
      <protection locked="0"/>
    </xf>
    <xf numFmtId="164" fontId="50" fillId="3" borderId="0" xfId="4" applyNumberFormat="1" applyFont="1" applyFill="1" applyProtection="1">
      <protection locked="0"/>
    </xf>
    <xf numFmtId="164" fontId="50" fillId="0" borderId="0" xfId="0" applyNumberFormat="1" applyFont="1" applyAlignment="1" applyProtection="1">
      <alignment horizontal="right" vertical="center"/>
      <protection locked="0"/>
    </xf>
    <xf numFmtId="164" fontId="48" fillId="3" borderId="0" xfId="4" applyNumberFormat="1" applyFont="1" applyFill="1" applyProtection="1">
      <protection locked="0"/>
    </xf>
    <xf numFmtId="0" fontId="50" fillId="3" borderId="0" xfId="4" applyFont="1" applyFill="1" applyAlignment="1" applyProtection="1">
      <alignment horizontal="center"/>
      <protection locked="0"/>
    </xf>
    <xf numFmtId="0" fontId="50" fillId="3" borderId="0" xfId="4" applyFont="1" applyFill="1" applyAlignment="1" applyProtection="1">
      <alignment horizontal="right" vertical="center"/>
      <protection locked="0"/>
    </xf>
    <xf numFmtId="164" fontId="50" fillId="0" borderId="0" xfId="0" applyNumberFormat="1" applyFont="1" applyAlignment="1" applyProtection="1">
      <alignment horizontal="right"/>
      <protection locked="0"/>
    </xf>
    <xf numFmtId="164" fontId="5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right" vertical="center"/>
      <protection locked="0"/>
    </xf>
    <xf numFmtId="164" fontId="5" fillId="0" borderId="0" xfId="0" applyNumberFormat="1" applyFont="1" applyAlignment="1" applyProtection="1">
      <alignment horizontal="right" vertical="center"/>
      <protection locked="0"/>
    </xf>
    <xf numFmtId="9" fontId="48" fillId="3" borderId="0" xfId="4" applyNumberFormat="1" applyFont="1" applyFill="1" applyProtection="1">
      <protection locked="0"/>
    </xf>
    <xf numFmtId="164" fontId="50" fillId="3" borderId="0" xfId="4" applyNumberFormat="1" applyFont="1" applyFill="1" applyAlignment="1" applyProtection="1">
      <alignment horizontal="left"/>
      <protection locked="0"/>
    </xf>
    <xf numFmtId="0" fontId="48" fillId="3" borderId="0" xfId="4" applyFont="1" applyFill="1" applyAlignment="1" applyProtection="1">
      <alignment horizontal="center"/>
      <protection locked="0"/>
    </xf>
    <xf numFmtId="0" fontId="48" fillId="3" borderId="80" xfId="0" applyFont="1" applyFill="1" applyBorder="1" applyProtection="1">
      <protection locked="0"/>
    </xf>
    <xf numFmtId="0" fontId="48" fillId="3" borderId="1" xfId="4" applyFont="1" applyFill="1" applyBorder="1" applyAlignment="1" applyProtection="1">
      <alignment horizontal="center"/>
      <protection locked="0"/>
    </xf>
    <xf numFmtId="0" fontId="48" fillId="3" borderId="1" xfId="4" applyFont="1" applyFill="1" applyBorder="1" applyProtection="1">
      <protection locked="0"/>
    </xf>
    <xf numFmtId="0" fontId="50" fillId="3" borderId="1" xfId="4" applyFont="1" applyFill="1" applyBorder="1" applyProtection="1">
      <protection locked="0"/>
    </xf>
    <xf numFmtId="164" fontId="50" fillId="3" borderId="1" xfId="4" applyNumberFormat="1" applyFont="1" applyFill="1" applyBorder="1" applyProtection="1">
      <protection locked="0"/>
    </xf>
    <xf numFmtId="0" fontId="28" fillId="3" borderId="1" xfId="4" applyFont="1" applyFill="1" applyBorder="1" applyProtection="1">
      <protection locked="0"/>
    </xf>
    <xf numFmtId="0" fontId="2" fillId="3" borderId="1" xfId="0" applyFont="1" applyFill="1" applyBorder="1" applyProtection="1">
      <protection locked="0"/>
    </xf>
    <xf numFmtId="0" fontId="2" fillId="0" borderId="1" xfId="0" applyFont="1" applyBorder="1" applyProtection="1">
      <protection locked="0"/>
    </xf>
    <xf numFmtId="0" fontId="2" fillId="3" borderId="81" xfId="0" applyFont="1" applyFill="1" applyBorder="1" applyProtection="1">
      <protection locked="0"/>
    </xf>
    <xf numFmtId="0" fontId="48" fillId="13" borderId="0" xfId="0" applyFont="1" applyFill="1" applyAlignment="1" applyProtection="1">
      <alignment horizontal="center" vertical="center"/>
      <protection locked="0"/>
    </xf>
    <xf numFmtId="0" fontId="50" fillId="13" borderId="0" xfId="0" applyFont="1" applyFill="1" applyAlignment="1" applyProtection="1">
      <alignment horizontal="center" vertical="center"/>
      <protection locked="0"/>
    </xf>
    <xf numFmtId="0" fontId="50" fillId="13" borderId="0" xfId="0" applyFont="1" applyFill="1" applyAlignment="1" applyProtection="1">
      <alignment vertical="center"/>
      <protection locked="0"/>
    </xf>
    <xf numFmtId="0" fontId="50" fillId="13" borderId="0" xfId="0" applyFont="1" applyFill="1" applyAlignment="1" applyProtection="1">
      <alignment horizontal="right" vertical="center"/>
      <protection locked="0"/>
    </xf>
    <xf numFmtId="0" fontId="50" fillId="0" borderId="0" xfId="4" applyFont="1" applyProtection="1">
      <protection locked="0"/>
    </xf>
    <xf numFmtId="0" fontId="28" fillId="0" borderId="22" xfId="4" applyFont="1" applyBorder="1" applyProtection="1">
      <protection locked="0"/>
    </xf>
    <xf numFmtId="0" fontId="28" fillId="0" borderId="0" xfId="4" applyFont="1" applyProtection="1">
      <protection locked="0"/>
    </xf>
    <xf numFmtId="0" fontId="48" fillId="3" borderId="0" xfId="0" applyFont="1" applyFill="1" applyAlignment="1" applyProtection="1">
      <alignment vertical="center"/>
      <protection locked="0"/>
    </xf>
    <xf numFmtId="0" fontId="48" fillId="3" borderId="0" xfId="0" applyFont="1" applyFill="1" applyAlignment="1" applyProtection="1">
      <alignment horizontal="center" vertical="center"/>
      <protection locked="0"/>
    </xf>
    <xf numFmtId="0" fontId="50" fillId="3" borderId="0" xfId="0" applyFont="1" applyFill="1" applyAlignment="1" applyProtection="1">
      <alignment horizontal="right" vertical="center"/>
      <protection locked="0"/>
    </xf>
    <xf numFmtId="164" fontId="5" fillId="0" borderId="0" xfId="0" applyNumberFormat="1" applyFont="1" applyAlignment="1" applyProtection="1">
      <alignment horizontal="right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9" fontId="50" fillId="0" borderId="0" xfId="0" applyNumberFormat="1" applyFont="1" applyProtection="1">
      <protection locked="0"/>
    </xf>
    <xf numFmtId="164" fontId="50" fillId="0" borderId="0" xfId="0" applyNumberFormat="1" applyFont="1" applyAlignment="1" applyProtection="1">
      <alignment vertical="center"/>
      <protection locked="0"/>
    </xf>
    <xf numFmtId="0" fontId="16" fillId="3" borderId="0" xfId="0" applyFont="1" applyFill="1" applyAlignment="1" applyProtection="1">
      <alignment vertical="center"/>
      <protection locked="0"/>
    </xf>
    <xf numFmtId="9" fontId="48" fillId="0" borderId="0" xfId="0" applyNumberFormat="1" applyFont="1" applyAlignment="1" applyProtection="1">
      <alignment horizontal="center" vertical="center"/>
      <protection locked="0"/>
    </xf>
    <xf numFmtId="164" fontId="5" fillId="0" borderId="0" xfId="0" applyNumberFormat="1" applyFont="1" applyAlignment="1" applyProtection="1">
      <alignment horizontal="center"/>
      <protection locked="0"/>
    </xf>
    <xf numFmtId="164" fontId="5" fillId="0" borderId="0" xfId="0" applyNumberFormat="1" applyFont="1" applyAlignment="1" applyProtection="1">
      <alignment vertical="center"/>
      <protection locked="0"/>
    </xf>
    <xf numFmtId="9" fontId="5" fillId="0" borderId="0" xfId="0" applyNumberFormat="1" applyFont="1" applyAlignment="1" applyProtection="1">
      <alignment horizontal="right"/>
      <protection locked="0"/>
    </xf>
    <xf numFmtId="3" fontId="5" fillId="0" borderId="0" xfId="0" applyNumberFormat="1" applyFont="1" applyAlignment="1" applyProtection="1">
      <alignment horizontal="center"/>
      <protection locked="0"/>
    </xf>
    <xf numFmtId="3" fontId="5" fillId="0" borderId="0" xfId="0" applyNumberFormat="1" applyFont="1" applyAlignment="1" applyProtection="1">
      <alignment horizontal="center" vertical="center"/>
      <protection locked="0"/>
    </xf>
    <xf numFmtId="9" fontId="5" fillId="0" borderId="0" xfId="0" applyNumberFormat="1" applyFont="1" applyProtection="1">
      <protection locked="0"/>
    </xf>
    <xf numFmtId="9" fontId="48" fillId="0" borderId="0" xfId="0" applyNumberFormat="1" applyFont="1" applyProtection="1">
      <protection locked="0"/>
    </xf>
    <xf numFmtId="0" fontId="50" fillId="10" borderId="0" xfId="0" applyFont="1" applyFill="1" applyProtection="1">
      <protection locked="0"/>
    </xf>
    <xf numFmtId="0" fontId="50" fillId="0" borderId="0" xfId="0" applyFont="1" applyAlignment="1" applyProtection="1">
      <alignment horizontal="right"/>
      <protection locked="0"/>
    </xf>
    <xf numFmtId="0" fontId="50" fillId="0" borderId="0" xfId="2" applyFont="1" applyProtection="1">
      <protection locked="0"/>
    </xf>
    <xf numFmtId="168" fontId="50" fillId="0" borderId="0" xfId="2" applyNumberFormat="1" applyFont="1" applyAlignment="1" applyProtection="1">
      <alignment vertical="center"/>
      <protection locked="0"/>
    </xf>
    <xf numFmtId="0" fontId="50" fillId="0" borderId="0" xfId="2" applyFont="1" applyAlignment="1" applyProtection="1">
      <alignment horizontal="center"/>
      <protection locked="0"/>
    </xf>
    <xf numFmtId="168" fontId="50" fillId="0" borderId="0" xfId="2" applyNumberFormat="1" applyFont="1" applyAlignment="1" applyProtection="1">
      <alignment horizontal="center" vertical="center"/>
      <protection locked="0"/>
    </xf>
    <xf numFmtId="0" fontId="50" fillId="0" borderId="0" xfId="2" applyFont="1" applyAlignment="1" applyProtection="1">
      <alignment vertical="center"/>
      <protection locked="0"/>
    </xf>
    <xf numFmtId="0" fontId="50" fillId="0" borderId="0" xfId="2" applyFont="1" applyAlignment="1" applyProtection="1">
      <alignment vertical="center" wrapText="1"/>
      <protection locked="0"/>
    </xf>
    <xf numFmtId="1" fontId="50" fillId="0" borderId="0" xfId="2" applyNumberFormat="1" applyFont="1" applyAlignment="1" applyProtection="1">
      <alignment vertical="center" wrapText="1"/>
      <protection locked="0"/>
    </xf>
    <xf numFmtId="175" fontId="48" fillId="0" borderId="0" xfId="0" applyNumberFormat="1" applyFont="1" applyProtection="1">
      <protection locked="0"/>
    </xf>
    <xf numFmtId="181" fontId="48" fillId="0" borderId="0" xfId="0" applyNumberFormat="1" applyFont="1" applyProtection="1">
      <protection locked="0"/>
    </xf>
    <xf numFmtId="0" fontId="16" fillId="9" borderId="0" xfId="0" applyFont="1" applyFill="1" applyProtection="1">
      <protection locked="0"/>
    </xf>
    <xf numFmtId="0" fontId="16" fillId="3" borderId="18" xfId="0" applyFont="1" applyFill="1" applyBorder="1" applyProtection="1">
      <protection locked="0"/>
    </xf>
    <xf numFmtId="0" fontId="163" fillId="0" borderId="0" xfId="0" applyFont="1" applyAlignment="1" applyProtection="1">
      <alignment horizontal="center"/>
      <protection locked="0"/>
    </xf>
    <xf numFmtId="0" fontId="163" fillId="0" borderId="0" xfId="0" applyFont="1" applyProtection="1">
      <protection locked="0"/>
    </xf>
    <xf numFmtId="0" fontId="5" fillId="2" borderId="0" xfId="0" applyFont="1" applyFill="1" applyProtection="1">
      <protection locked="0"/>
    </xf>
    <xf numFmtId="0" fontId="16" fillId="2" borderId="0" xfId="0" applyFont="1" applyFill="1" applyProtection="1">
      <protection locked="0"/>
    </xf>
    <xf numFmtId="164" fontId="104" fillId="0" borderId="131" xfId="0" applyNumberFormat="1" applyFont="1" applyBorder="1" applyAlignment="1" applyProtection="1">
      <alignment vertical="center"/>
      <protection locked="0"/>
    </xf>
    <xf numFmtId="164" fontId="104" fillId="0" borderId="74" xfId="0" applyNumberFormat="1" applyFont="1" applyBorder="1" applyAlignment="1" applyProtection="1">
      <alignment vertical="center"/>
      <protection locked="0"/>
    </xf>
    <xf numFmtId="0" fontId="16" fillId="4" borderId="0" xfId="0" applyFont="1" applyFill="1" applyProtection="1">
      <protection locked="0"/>
    </xf>
    <xf numFmtId="164" fontId="104" fillId="0" borderId="177" xfId="0" applyNumberFormat="1" applyFont="1" applyBorder="1" applyAlignment="1" applyProtection="1">
      <alignment vertical="center"/>
      <protection locked="0"/>
    </xf>
    <xf numFmtId="164" fontId="104" fillId="0" borderId="0" xfId="0" applyNumberFormat="1" applyFont="1" applyAlignment="1" applyProtection="1">
      <alignment vertical="center"/>
      <protection locked="0"/>
    </xf>
    <xf numFmtId="0" fontId="16" fillId="5" borderId="0" xfId="0" applyFont="1" applyFill="1" applyProtection="1">
      <protection locked="0"/>
    </xf>
    <xf numFmtId="164" fontId="16" fillId="0" borderId="0" xfId="0" applyNumberFormat="1" applyFont="1" applyProtection="1">
      <protection locked="0"/>
    </xf>
    <xf numFmtId="0" fontId="16" fillId="0" borderId="18" xfId="0" applyFont="1" applyBorder="1" applyProtection="1"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0" fontId="71" fillId="0" borderId="0" xfId="2" applyFont="1" applyAlignment="1" applyProtection="1">
      <alignment vertical="center"/>
      <protection locked="0"/>
    </xf>
    <xf numFmtId="0" fontId="27" fillId="0" borderId="0" xfId="2" applyFont="1" applyAlignment="1" applyProtection="1">
      <alignment vertical="center"/>
      <protection locked="0"/>
    </xf>
    <xf numFmtId="0" fontId="72" fillId="0" borderId="0" xfId="2" applyFont="1" applyProtection="1">
      <protection locked="0"/>
    </xf>
    <xf numFmtId="168" fontId="72" fillId="0" borderId="0" xfId="2" applyNumberFormat="1" applyFont="1" applyAlignment="1" applyProtection="1">
      <alignment vertical="center"/>
      <protection locked="0"/>
    </xf>
    <xf numFmtId="169" fontId="13" fillId="0" borderId="0" xfId="2" applyNumberFormat="1" applyFont="1" applyProtection="1">
      <protection locked="0"/>
    </xf>
    <xf numFmtId="0" fontId="14" fillId="0" borderId="0" xfId="2" applyFont="1" applyProtection="1">
      <protection locked="0"/>
    </xf>
    <xf numFmtId="0" fontId="13" fillId="0" borderId="0" xfId="2" applyFont="1" applyProtection="1">
      <protection locked="0"/>
    </xf>
    <xf numFmtId="0" fontId="72" fillId="0" borderId="0" xfId="2" applyFont="1" applyAlignment="1" applyProtection="1">
      <alignment vertical="center"/>
      <protection locked="0"/>
    </xf>
    <xf numFmtId="0" fontId="72" fillId="0" borderId="0" xfId="2" applyFont="1" applyAlignment="1" applyProtection="1">
      <alignment vertical="center" wrapText="1"/>
      <protection locked="0"/>
    </xf>
    <xf numFmtId="1" fontId="72" fillId="0" borderId="0" xfId="2" applyNumberFormat="1" applyFont="1" applyAlignment="1" applyProtection="1">
      <alignment vertical="center" wrapText="1"/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4" fillId="0" borderId="0" xfId="2" applyFont="1" applyProtection="1">
      <protection locked="0"/>
    </xf>
    <xf numFmtId="0" fontId="26" fillId="0" borderId="0" xfId="2" applyFont="1" applyAlignment="1" applyProtection="1">
      <alignment horizontal="center" vertical="center"/>
      <protection locked="0"/>
    </xf>
    <xf numFmtId="0" fontId="25" fillId="0" borderId="0" xfId="2" applyFont="1" applyAlignment="1" applyProtection="1">
      <alignment horizontal="center"/>
      <protection locked="0"/>
    </xf>
    <xf numFmtId="168" fontId="25" fillId="0" borderId="0" xfId="2" applyNumberFormat="1" applyFont="1" applyAlignment="1" applyProtection="1">
      <alignment horizontal="center" vertical="center"/>
      <protection locked="0"/>
    </xf>
    <xf numFmtId="169" fontId="25" fillId="0" borderId="0" xfId="2" applyNumberFormat="1" applyFont="1" applyProtection="1">
      <protection locked="0"/>
    </xf>
    <xf numFmtId="0" fontId="23" fillId="0" borderId="0" xfId="2" applyFont="1" applyProtection="1">
      <protection locked="0"/>
    </xf>
    <xf numFmtId="169" fontId="25" fillId="0" borderId="0" xfId="2" applyNumberFormat="1" applyFont="1" applyAlignment="1" applyProtection="1">
      <alignment horizontal="center"/>
      <protection locked="0"/>
    </xf>
    <xf numFmtId="0" fontId="25" fillId="0" borderId="0" xfId="2" applyFont="1" applyProtection="1">
      <protection locked="0"/>
    </xf>
    <xf numFmtId="167" fontId="25" fillId="0" borderId="0" xfId="2" applyNumberFormat="1" applyFont="1" applyAlignment="1" applyProtection="1">
      <alignment horizontal="center"/>
      <protection locked="0"/>
    </xf>
    <xf numFmtId="0" fontId="2" fillId="0" borderId="30" xfId="0" applyFont="1" applyBorder="1" applyProtection="1">
      <protection locked="0"/>
    </xf>
    <xf numFmtId="0" fontId="2" fillId="3" borderId="0" xfId="0" applyFont="1" applyFill="1" applyAlignment="1" applyProtection="1">
      <alignment horizontal="center"/>
      <protection locked="0"/>
    </xf>
    <xf numFmtId="0" fontId="23" fillId="0" borderId="0" xfId="2" applyFont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right"/>
      <protection locked="0"/>
    </xf>
    <xf numFmtId="167" fontId="4" fillId="3" borderId="0" xfId="0" applyNumberFormat="1" applyFont="1" applyFill="1" applyProtection="1">
      <protection locked="0"/>
    </xf>
    <xf numFmtId="0" fontId="4" fillId="3" borderId="0" xfId="0" applyFont="1" applyFill="1" applyProtection="1">
      <protection locked="0"/>
    </xf>
    <xf numFmtId="164" fontId="11" fillId="3" borderId="0" xfId="0" applyNumberFormat="1" applyFont="1" applyFill="1" applyProtection="1">
      <protection locked="0"/>
    </xf>
    <xf numFmtId="0" fontId="3" fillId="3" borderId="0" xfId="0" applyFont="1" applyFill="1" applyAlignment="1" applyProtection="1">
      <alignment horizontal="center"/>
      <protection locked="0"/>
    </xf>
    <xf numFmtId="167" fontId="12" fillId="3" borderId="0" xfId="0" applyNumberFormat="1" applyFont="1" applyFill="1" applyAlignment="1" applyProtection="1">
      <alignment horizontal="center"/>
      <protection locked="0"/>
    </xf>
    <xf numFmtId="167" fontId="12" fillId="3" borderId="0" xfId="0" applyNumberFormat="1" applyFont="1" applyFill="1" applyProtection="1">
      <protection locked="0"/>
    </xf>
    <xf numFmtId="167" fontId="2" fillId="3" borderId="0" xfId="0" applyNumberFormat="1" applyFont="1" applyFill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vertical="center" wrapText="1"/>
      <protection locked="0"/>
    </xf>
    <xf numFmtId="172" fontId="2" fillId="3" borderId="0" xfId="0" applyNumberFormat="1" applyFont="1" applyFill="1" applyAlignment="1" applyProtection="1">
      <alignment vertical="center" wrapText="1"/>
      <protection locked="0"/>
    </xf>
    <xf numFmtId="0" fontId="11" fillId="3" borderId="0" xfId="0" applyFont="1" applyFill="1" applyProtection="1">
      <protection locked="0"/>
    </xf>
    <xf numFmtId="0" fontId="2" fillId="3" borderId="6" xfId="0" applyFont="1" applyFill="1" applyBorder="1" applyProtection="1"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164" fontId="2" fillId="3" borderId="6" xfId="0" applyNumberFormat="1" applyFont="1" applyFill="1" applyBorder="1" applyProtection="1">
      <protection locked="0"/>
    </xf>
    <xf numFmtId="0" fontId="5" fillId="4" borderId="0" xfId="0" applyFont="1" applyFill="1" applyProtection="1">
      <protection locked="0"/>
    </xf>
    <xf numFmtId="164" fontId="5" fillId="4" borderId="0" xfId="0" applyNumberFormat="1" applyFont="1" applyFill="1" applyProtection="1"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5" fillId="7" borderId="0" xfId="0" applyFont="1" applyFill="1" applyAlignment="1" applyProtection="1">
      <alignment horizontal="right" vertical="center"/>
      <protection locked="0"/>
    </xf>
    <xf numFmtId="1" fontId="5" fillId="0" borderId="0" xfId="0" applyNumberFormat="1" applyFont="1" applyAlignment="1" applyProtection="1">
      <alignment horizontal="right" vertical="center"/>
      <protection locked="0"/>
    </xf>
    <xf numFmtId="0" fontId="5" fillId="7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164" fontId="5" fillId="0" borderId="2" xfId="0" applyNumberFormat="1" applyFont="1" applyBorder="1" applyAlignment="1" applyProtection="1">
      <alignment horizontal="right" vertical="center"/>
      <protection locked="0"/>
    </xf>
    <xf numFmtId="0" fontId="5" fillId="5" borderId="0" xfId="0" applyFont="1" applyFill="1" applyProtection="1">
      <protection locked="0"/>
    </xf>
    <xf numFmtId="164" fontId="5" fillId="5" borderId="0" xfId="0" applyNumberFormat="1" applyFont="1" applyFill="1" applyProtection="1">
      <protection locked="0"/>
    </xf>
    <xf numFmtId="1" fontId="5" fillId="0" borderId="0" xfId="0" applyNumberFormat="1" applyFont="1" applyProtection="1">
      <protection locked="0"/>
    </xf>
    <xf numFmtId="9" fontId="5" fillId="0" borderId="0" xfId="0" applyNumberFormat="1" applyFont="1" applyAlignment="1" applyProtection="1">
      <alignment horizontal="right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locked="0"/>
    </xf>
    <xf numFmtId="164" fontId="5" fillId="3" borderId="0" xfId="0" applyNumberFormat="1" applyFont="1" applyFill="1" applyAlignment="1" applyProtection="1">
      <alignment horizontal="right" vertical="center"/>
      <protection locked="0"/>
    </xf>
    <xf numFmtId="164" fontId="162" fillId="0" borderId="0" xfId="0" applyNumberFormat="1" applyFont="1" applyAlignment="1" applyProtection="1">
      <alignment horizontal="right" vertical="center"/>
      <protection locked="0"/>
    </xf>
    <xf numFmtId="164" fontId="74" fillId="0" borderId="0" xfId="0" applyNumberFormat="1" applyFont="1" applyProtection="1"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65" fillId="0" borderId="0" xfId="0" applyFont="1" applyAlignment="1" applyProtection="1">
      <alignment horizontal="right" vertical="center"/>
      <protection locked="0"/>
    </xf>
    <xf numFmtId="164" fontId="20" fillId="0" borderId="0" xfId="0" applyNumberFormat="1" applyFont="1" applyAlignment="1" applyProtection="1">
      <alignment horizontal="right"/>
      <protection locked="0"/>
    </xf>
    <xf numFmtId="164" fontId="21" fillId="0" borderId="0" xfId="0" applyNumberFormat="1" applyFont="1" applyAlignment="1" applyProtection="1">
      <alignment horizontal="center"/>
      <protection locked="0"/>
    </xf>
    <xf numFmtId="164" fontId="65" fillId="0" borderId="0" xfId="0" applyNumberFormat="1" applyFont="1" applyAlignment="1" applyProtection="1">
      <alignment horizontal="right"/>
      <protection locked="0"/>
    </xf>
    <xf numFmtId="173" fontId="5" fillId="0" borderId="0" xfId="0" applyNumberFormat="1" applyFont="1" applyProtection="1">
      <protection locked="0"/>
    </xf>
    <xf numFmtId="0" fontId="5" fillId="8" borderId="0" xfId="0" applyFont="1" applyFill="1" applyProtection="1">
      <protection locked="0"/>
    </xf>
    <xf numFmtId="0" fontId="54" fillId="0" borderId="0" xfId="0" applyFont="1" applyProtection="1">
      <protection locked="0"/>
    </xf>
    <xf numFmtId="0" fontId="16" fillId="0" borderId="3" xfId="0" applyFont="1" applyBorder="1" applyProtection="1">
      <protection locked="0"/>
    </xf>
    <xf numFmtId="165" fontId="16" fillId="0" borderId="0" xfId="0" applyNumberFormat="1" applyFont="1" applyProtection="1">
      <protection locked="0"/>
    </xf>
    <xf numFmtId="169" fontId="72" fillId="0" borderId="0" xfId="2" applyNumberFormat="1" applyFont="1" applyProtection="1">
      <protection locked="0"/>
    </xf>
    <xf numFmtId="167" fontId="72" fillId="0" borderId="0" xfId="2" applyNumberFormat="1" applyFont="1" applyAlignment="1" applyProtection="1">
      <alignment horizontal="center"/>
      <protection locked="0"/>
    </xf>
    <xf numFmtId="169" fontId="72" fillId="0" borderId="0" xfId="2" applyNumberFormat="1" applyFont="1" applyAlignment="1" applyProtection="1">
      <alignment horizontal="center"/>
      <protection locked="0"/>
    </xf>
    <xf numFmtId="0" fontId="72" fillId="0" borderId="0" xfId="2" applyFont="1" applyAlignment="1" applyProtection="1">
      <alignment horizontal="center" vertical="center" wrapText="1"/>
      <protection locked="0"/>
    </xf>
    <xf numFmtId="0" fontId="75" fillId="0" borderId="0" xfId="2" applyFont="1" applyAlignment="1" applyProtection="1">
      <alignment horizontal="center" vertical="center"/>
      <protection locked="0"/>
    </xf>
    <xf numFmtId="165" fontId="5" fillId="0" borderId="0" xfId="0" applyNumberFormat="1" applyFont="1" applyProtection="1">
      <protection locked="0"/>
    </xf>
    <xf numFmtId="164" fontId="5" fillId="0" borderId="5" xfId="0" applyNumberFormat="1" applyFont="1" applyBorder="1" applyAlignment="1" applyProtection="1">
      <alignment horizontal="right" vertical="top" indent="1" shrinkToFit="1"/>
      <protection locked="0"/>
    </xf>
    <xf numFmtId="166" fontId="16" fillId="0" borderId="0" xfId="0" applyNumberFormat="1" applyFont="1" applyProtection="1">
      <protection locked="0"/>
    </xf>
    <xf numFmtId="166" fontId="5" fillId="0" borderId="0" xfId="0" applyNumberFormat="1" applyFont="1" applyProtection="1">
      <protection locked="0"/>
    </xf>
    <xf numFmtId="0" fontId="5" fillId="0" borderId="3" xfId="0" applyFont="1" applyBorder="1" applyProtection="1">
      <protection locked="0"/>
    </xf>
    <xf numFmtId="3" fontId="5" fillId="0" borderId="0" xfId="0" applyNumberFormat="1" applyFont="1" applyProtection="1">
      <protection locked="0"/>
    </xf>
    <xf numFmtId="0" fontId="70" fillId="0" borderId="0" xfId="0" applyFont="1" applyProtection="1">
      <protection locked="0"/>
    </xf>
    <xf numFmtId="0" fontId="77" fillId="0" borderId="4" xfId="0" applyFont="1" applyBorder="1" applyAlignment="1" applyProtection="1">
      <alignment horizontal="left" vertical="top" wrapText="1"/>
      <protection locked="0"/>
    </xf>
    <xf numFmtId="3" fontId="78" fillId="0" borderId="4" xfId="0" applyNumberFormat="1" applyFont="1" applyBorder="1" applyAlignment="1" applyProtection="1">
      <alignment horizontal="center" vertical="top" shrinkToFit="1"/>
      <protection locked="0"/>
    </xf>
    <xf numFmtId="3" fontId="78" fillId="0" borderId="5" xfId="0" applyNumberFormat="1" applyFont="1" applyBorder="1" applyAlignment="1" applyProtection="1">
      <alignment horizontal="left" vertical="top" indent="6" shrinkToFit="1"/>
      <protection locked="0"/>
    </xf>
    <xf numFmtId="0" fontId="79" fillId="0" borderId="5" xfId="0" applyFont="1" applyBorder="1" applyAlignment="1" applyProtection="1">
      <alignment horizontal="center" vertical="top" wrapText="1"/>
      <protection locked="0"/>
    </xf>
    <xf numFmtId="0" fontId="79" fillId="0" borderId="76" xfId="0" applyFont="1" applyBorder="1" applyAlignment="1" applyProtection="1">
      <alignment horizontal="center" vertical="top" wrapText="1"/>
      <protection locked="0"/>
    </xf>
    <xf numFmtId="3" fontId="77" fillId="0" borderId="4" xfId="0" applyNumberFormat="1" applyFont="1" applyBorder="1" applyAlignment="1" applyProtection="1">
      <alignment horizontal="center" vertical="top" wrapText="1"/>
      <protection locked="0"/>
    </xf>
    <xf numFmtId="3" fontId="77" fillId="0" borderId="5" xfId="0" applyNumberFormat="1" applyFont="1" applyBorder="1" applyAlignment="1" applyProtection="1">
      <alignment horizontal="left" vertical="top" wrapText="1" indent="6"/>
      <protection locked="0"/>
    </xf>
    <xf numFmtId="174" fontId="78" fillId="0" borderId="4" xfId="0" applyNumberFormat="1" applyFont="1" applyBorder="1" applyAlignment="1" applyProtection="1">
      <alignment horizontal="center" vertical="top" shrinkToFit="1"/>
      <protection locked="0"/>
    </xf>
    <xf numFmtId="0" fontId="52" fillId="0" borderId="4" xfId="0" applyFont="1" applyBorder="1" applyAlignment="1" applyProtection="1">
      <alignment horizontal="left" wrapText="1"/>
      <protection locked="0"/>
    </xf>
    <xf numFmtId="1" fontId="78" fillId="0" borderId="5" xfId="0" applyNumberFormat="1" applyFont="1" applyBorder="1" applyAlignment="1" applyProtection="1">
      <alignment horizontal="left" vertical="top" indent="7" shrinkToFit="1"/>
      <protection locked="0"/>
    </xf>
    <xf numFmtId="0" fontId="1" fillId="0" borderId="23" xfId="4" applyBorder="1" applyProtection="1">
      <protection locked="0"/>
    </xf>
    <xf numFmtId="0" fontId="1" fillId="0" borderId="0" xfId="4" applyProtection="1">
      <protection locked="0"/>
    </xf>
    <xf numFmtId="164" fontId="28" fillId="0" borderId="0" xfId="4" applyNumberFormat="1" applyFont="1" applyProtection="1">
      <protection locked="0"/>
    </xf>
    <xf numFmtId="164" fontId="28" fillId="0" borderId="0" xfId="4" applyNumberFormat="1" applyFont="1" applyAlignment="1" applyProtection="1">
      <alignment horizontal="left"/>
      <protection locked="0"/>
    </xf>
    <xf numFmtId="164" fontId="80" fillId="0" borderId="0" xfId="0" applyNumberFormat="1" applyFont="1" applyAlignment="1" applyProtection="1">
      <alignment horizontal="center" vertical="center"/>
      <protection locked="0"/>
    </xf>
    <xf numFmtId="164" fontId="5" fillId="0" borderId="0" xfId="0" applyNumberFormat="1" applyFont="1" applyAlignment="1" applyProtection="1">
      <alignment horizontal="left" vertical="center"/>
      <protection locked="0"/>
    </xf>
    <xf numFmtId="0" fontId="28" fillId="0" borderId="0" xfId="4" applyFont="1" applyAlignment="1" applyProtection="1">
      <alignment horizontal="center"/>
      <protection locked="0"/>
    </xf>
    <xf numFmtId="164" fontId="28" fillId="0" borderId="0" xfId="4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164" fontId="28" fillId="0" borderId="0" xfId="4" applyNumberFormat="1" applyFont="1" applyAlignment="1" applyProtection="1">
      <alignment horizontal="center" vertical="center"/>
      <protection locked="0"/>
    </xf>
    <xf numFmtId="0" fontId="28" fillId="0" borderId="0" xfId="4" applyFont="1" applyAlignment="1" applyProtection="1">
      <alignment horizontal="center" vertical="center"/>
      <protection locked="0"/>
    </xf>
    <xf numFmtId="0" fontId="28" fillId="0" borderId="0" xfId="4" applyFont="1" applyAlignment="1" applyProtection="1">
      <alignment horizontal="right"/>
      <protection locked="0"/>
    </xf>
    <xf numFmtId="0" fontId="34" fillId="0" borderId="0" xfId="4" applyFont="1" applyAlignment="1" applyProtection="1">
      <alignment horizontal="center"/>
      <protection locked="0"/>
    </xf>
    <xf numFmtId="164" fontId="32" fillId="0" borderId="0" xfId="4" applyNumberFormat="1" applyFont="1" applyAlignment="1" applyProtection="1">
      <alignment horizontal="center" vertical="center"/>
      <protection locked="0"/>
    </xf>
    <xf numFmtId="0" fontId="31" fillId="0" borderId="0" xfId="4" applyFont="1" applyAlignment="1" applyProtection="1">
      <alignment horizontal="center" vertical="center"/>
      <protection locked="0"/>
    </xf>
    <xf numFmtId="0" fontId="30" fillId="0" borderId="0" xfId="4" applyFont="1" applyAlignment="1" applyProtection="1">
      <alignment horizontal="left" wrapText="1"/>
      <protection locked="0"/>
    </xf>
    <xf numFmtId="164" fontId="35" fillId="0" borderId="0" xfId="4" applyNumberFormat="1" applyFont="1" applyAlignment="1" applyProtection="1">
      <alignment horizontal="left" vertical="center"/>
      <protection locked="0"/>
    </xf>
    <xf numFmtId="0" fontId="28" fillId="0" borderId="0" xfId="4" applyFont="1" applyAlignment="1" applyProtection="1">
      <alignment vertical="center"/>
      <protection locked="0"/>
    </xf>
    <xf numFmtId="0" fontId="28" fillId="0" borderId="0" xfId="4" applyFont="1" applyAlignment="1" applyProtection="1">
      <alignment horizontal="left"/>
      <protection locked="0"/>
    </xf>
    <xf numFmtId="0" fontId="33" fillId="0" borderId="0" xfId="4" applyFont="1" applyAlignment="1" applyProtection="1">
      <alignment horizontal="center" vertical="center"/>
      <protection locked="0"/>
    </xf>
    <xf numFmtId="164" fontId="28" fillId="0" borderId="22" xfId="4" applyNumberFormat="1" applyFont="1" applyBorder="1" applyProtection="1">
      <protection locked="0"/>
    </xf>
    <xf numFmtId="0" fontId="33" fillId="0" borderId="0" xfId="4" applyFont="1" applyAlignment="1" applyProtection="1">
      <alignment horizontal="center"/>
      <protection locked="0"/>
    </xf>
    <xf numFmtId="164" fontId="30" fillId="0" borderId="0" xfId="4" applyNumberFormat="1" applyFont="1" applyAlignment="1" applyProtection="1">
      <alignment horizontal="center" vertical="center" wrapText="1"/>
      <protection locked="0"/>
    </xf>
    <xf numFmtId="164" fontId="30" fillId="0" borderId="0" xfId="4" applyNumberFormat="1" applyFont="1" applyAlignment="1" applyProtection="1">
      <alignment vertical="center" wrapText="1"/>
      <protection locked="0"/>
    </xf>
    <xf numFmtId="164" fontId="81" fillId="0" borderId="0" xfId="4" applyNumberFormat="1" applyFont="1" applyAlignment="1" applyProtection="1">
      <alignment horizontal="left"/>
      <protection locked="0"/>
    </xf>
    <xf numFmtId="164" fontId="81" fillId="0" borderId="0" xfId="4" applyNumberFormat="1" applyFont="1" applyAlignment="1" applyProtection="1">
      <alignment horizontal="left" vertical="center" wrapText="1"/>
      <protection locked="0"/>
    </xf>
    <xf numFmtId="164" fontId="81" fillId="0" borderId="0" xfId="4" applyNumberFormat="1" applyFont="1" applyAlignment="1" applyProtection="1">
      <alignment horizontal="left" vertical="center"/>
      <protection locked="0"/>
    </xf>
    <xf numFmtId="0" fontId="29" fillId="0" borderId="0" xfId="4" applyFont="1" applyAlignment="1" applyProtection="1">
      <alignment horizontal="left" vertical="center"/>
      <protection locked="0"/>
    </xf>
    <xf numFmtId="0" fontId="32" fillId="0" borderId="0" xfId="4" applyFont="1" applyAlignment="1" applyProtection="1">
      <alignment horizontal="right" vertical="center"/>
      <protection locked="0"/>
    </xf>
    <xf numFmtId="0" fontId="82" fillId="0" borderId="0" xfId="4" applyFont="1" applyAlignment="1" applyProtection="1">
      <alignment horizontal="left"/>
      <protection locked="0"/>
    </xf>
    <xf numFmtId="0" fontId="1" fillId="0" borderId="21" xfId="4" applyBorder="1" applyProtection="1">
      <protection locked="0"/>
    </xf>
    <xf numFmtId="0" fontId="1" fillId="0" borderId="20" xfId="4" applyBorder="1" applyProtection="1">
      <protection locked="0"/>
    </xf>
    <xf numFmtId="0" fontId="28" fillId="0" borderId="20" xfId="4" applyFont="1" applyBorder="1" applyProtection="1">
      <protection locked="0"/>
    </xf>
    <xf numFmtId="8" fontId="28" fillId="0" borderId="20" xfId="4" applyNumberFormat="1" applyFont="1" applyBorder="1" applyProtection="1">
      <protection locked="0"/>
    </xf>
    <xf numFmtId="0" fontId="28" fillId="0" borderId="19" xfId="4" applyFont="1" applyBorder="1" applyProtection="1">
      <protection locked="0"/>
    </xf>
    <xf numFmtId="0" fontId="5" fillId="3" borderId="18" xfId="0" applyFont="1" applyFill="1" applyBorder="1" applyProtection="1">
      <protection locked="0"/>
    </xf>
    <xf numFmtId="0" fontId="104" fillId="9" borderId="0" xfId="0" applyFont="1" applyFill="1" applyAlignment="1" applyProtection="1">
      <alignment vertical="center"/>
      <protection locked="0"/>
    </xf>
    <xf numFmtId="0" fontId="104" fillId="9" borderId="0" xfId="0" applyFont="1" applyFill="1" applyProtection="1">
      <protection locked="0"/>
    </xf>
    <xf numFmtId="164" fontId="16" fillId="0" borderId="0" xfId="0" applyNumberFormat="1" applyFont="1" applyAlignment="1" applyProtection="1">
      <alignment horizontal="right"/>
      <protection locked="0"/>
    </xf>
    <xf numFmtId="0" fontId="128" fillId="9" borderId="0" xfId="0" applyFont="1" applyFill="1" applyProtection="1">
      <protection locked="0"/>
    </xf>
    <xf numFmtId="0" fontId="16" fillId="0" borderId="41" xfId="0" applyFont="1" applyBorder="1" applyProtection="1">
      <protection locked="0"/>
    </xf>
    <xf numFmtId="0" fontId="47" fillId="0" borderId="32" xfId="0" applyFont="1" applyBorder="1" applyAlignment="1" applyProtection="1">
      <alignment vertical="center" textRotation="90"/>
      <protection locked="0"/>
    </xf>
    <xf numFmtId="0" fontId="16" fillId="0" borderId="36" xfId="0" applyFont="1" applyBorder="1" applyProtection="1">
      <protection locked="0"/>
    </xf>
    <xf numFmtId="0" fontId="60" fillId="17" borderId="106" xfId="0" applyFont="1" applyFill="1" applyBorder="1" applyAlignment="1" applyProtection="1">
      <alignment vertical="center" textRotation="90"/>
      <protection locked="0"/>
    </xf>
    <xf numFmtId="0" fontId="50" fillId="17" borderId="13" xfId="0" applyFont="1" applyFill="1" applyBorder="1" applyAlignment="1" applyProtection="1">
      <alignment horizontal="center" vertical="center"/>
      <protection locked="0"/>
    </xf>
    <xf numFmtId="0" fontId="5" fillId="15" borderId="0" xfId="0" applyFont="1" applyFill="1" applyProtection="1">
      <protection locked="0"/>
    </xf>
    <xf numFmtId="0" fontId="16" fillId="0" borderId="181" xfId="0" applyFont="1" applyBorder="1" applyProtection="1">
      <protection locked="0"/>
    </xf>
    <xf numFmtId="0" fontId="60" fillId="17" borderId="70" xfId="0" applyFont="1" applyFill="1" applyBorder="1" applyAlignment="1" applyProtection="1">
      <alignment vertical="center" textRotation="90"/>
      <protection locked="0"/>
    </xf>
    <xf numFmtId="0" fontId="61" fillId="16" borderId="0" xfId="0" applyFont="1" applyFill="1" applyAlignment="1" applyProtection="1">
      <alignment horizontal="right" vertical="center"/>
      <protection locked="0"/>
    </xf>
    <xf numFmtId="0" fontId="50" fillId="17" borderId="14" xfId="0" applyFont="1" applyFill="1" applyBorder="1" applyAlignment="1" applyProtection="1">
      <alignment horizontal="center" vertical="center"/>
      <protection locked="0"/>
    </xf>
    <xf numFmtId="0" fontId="48" fillId="0" borderId="42" xfId="0" applyFont="1" applyBorder="1" applyAlignment="1" applyProtection="1">
      <alignment vertical="center" textRotation="90"/>
      <protection locked="0"/>
    </xf>
    <xf numFmtId="0" fontId="16" fillId="0" borderId="62" xfId="0" applyFont="1" applyBorder="1" applyProtection="1">
      <protection locked="0"/>
    </xf>
    <xf numFmtId="0" fontId="60" fillId="17" borderId="107" xfId="0" applyFont="1" applyFill="1" applyBorder="1" applyAlignment="1" applyProtection="1">
      <alignment vertical="center" textRotation="90"/>
      <protection locked="0"/>
    </xf>
    <xf numFmtId="0" fontId="50" fillId="17" borderId="16" xfId="0" applyFont="1" applyFill="1" applyBorder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left"/>
      <protection locked="0"/>
    </xf>
    <xf numFmtId="0" fontId="60" fillId="14" borderId="0" xfId="0" applyFont="1" applyFill="1" applyAlignment="1" applyProtection="1">
      <alignment vertical="center" textRotation="90"/>
      <protection locked="0"/>
    </xf>
    <xf numFmtId="0" fontId="55" fillId="14" borderId="0" xfId="0" applyFont="1" applyFill="1" applyProtection="1">
      <protection locked="0"/>
    </xf>
    <xf numFmtId="0" fontId="55" fillId="3" borderId="0" xfId="0" applyFont="1" applyFill="1" applyProtection="1">
      <protection locked="0"/>
    </xf>
    <xf numFmtId="0" fontId="16" fillId="0" borderId="43" xfId="0" applyFont="1" applyBorder="1" applyProtection="1">
      <protection locked="0"/>
    </xf>
    <xf numFmtId="14" fontId="16" fillId="0" borderId="37" xfId="0" applyNumberFormat="1" applyFont="1" applyBorder="1" applyProtection="1">
      <protection locked="0"/>
    </xf>
    <xf numFmtId="0" fontId="60" fillId="17" borderId="111" xfId="0" applyFont="1" applyFill="1" applyBorder="1" applyAlignment="1" applyProtection="1">
      <alignment vertical="center" textRotation="90"/>
      <protection locked="0"/>
    </xf>
    <xf numFmtId="0" fontId="48" fillId="0" borderId="44" xfId="0" applyFont="1" applyBorder="1" applyAlignment="1" applyProtection="1">
      <alignment textRotation="90"/>
      <protection locked="0"/>
    </xf>
    <xf numFmtId="14" fontId="16" fillId="0" borderId="61" xfId="0" applyNumberFormat="1" applyFont="1" applyBorder="1" applyProtection="1">
      <protection locked="0"/>
    </xf>
    <xf numFmtId="0" fontId="60" fillId="17" borderId="32" xfId="0" applyFont="1" applyFill="1" applyBorder="1" applyAlignment="1" applyProtection="1">
      <alignment vertical="center" textRotation="90"/>
      <protection locked="0"/>
    </xf>
    <xf numFmtId="0" fontId="5" fillId="30" borderId="0" xfId="0" applyFont="1" applyFill="1" applyProtection="1">
      <protection locked="0"/>
    </xf>
    <xf numFmtId="0" fontId="48" fillId="0" borderId="45" xfId="0" applyFont="1" applyBorder="1" applyAlignment="1" applyProtection="1">
      <alignment textRotation="90"/>
      <protection locked="0"/>
    </xf>
    <xf numFmtId="0" fontId="60" fillId="17" borderId="112" xfId="0" applyFont="1" applyFill="1" applyBorder="1" applyAlignment="1" applyProtection="1">
      <alignment vertical="center" textRotation="90"/>
      <protection locked="0"/>
    </xf>
    <xf numFmtId="0" fontId="49" fillId="0" borderId="0" xfId="0" applyFont="1" applyAlignment="1" applyProtection="1">
      <alignment vertical="center" textRotation="90"/>
      <protection locked="0"/>
    </xf>
    <xf numFmtId="0" fontId="47" fillId="0" borderId="0" xfId="0" applyFont="1" applyAlignment="1" applyProtection="1">
      <alignment horizontal="left" vertical="center" textRotation="90"/>
      <protection locked="0"/>
    </xf>
    <xf numFmtId="0" fontId="3" fillId="0" borderId="0" xfId="0" applyFont="1" applyAlignment="1" applyProtection="1">
      <alignment vertical="center"/>
      <protection locked="0"/>
    </xf>
    <xf numFmtId="0" fontId="16" fillId="15" borderId="0" xfId="0" applyFont="1" applyFill="1" applyProtection="1">
      <protection locked="0"/>
    </xf>
    <xf numFmtId="0" fontId="16" fillId="0" borderId="71" xfId="0" applyFont="1" applyBorder="1" applyAlignment="1" applyProtection="1">
      <alignment horizontal="center"/>
      <protection locked="0"/>
    </xf>
    <xf numFmtId="0" fontId="16" fillId="0" borderId="70" xfId="0" applyFont="1" applyBorder="1" applyProtection="1">
      <protection locked="0"/>
    </xf>
    <xf numFmtId="0" fontId="16" fillId="0" borderId="46" xfId="0" applyFont="1" applyBorder="1" applyProtection="1">
      <protection locked="0"/>
    </xf>
    <xf numFmtId="0" fontId="60" fillId="17" borderId="113" xfId="0" applyFont="1" applyFill="1" applyBorder="1" applyAlignment="1" applyProtection="1">
      <alignment vertical="center" textRotation="90"/>
      <protection locked="0"/>
    </xf>
    <xf numFmtId="0" fontId="16" fillId="0" borderId="47" xfId="0" applyFont="1" applyBorder="1" applyProtection="1">
      <protection locked="0"/>
    </xf>
    <xf numFmtId="0" fontId="60" fillId="17" borderId="114" xfId="0" applyFont="1" applyFill="1" applyBorder="1" applyAlignment="1" applyProtection="1">
      <alignment vertical="center" textRotation="90"/>
      <protection locked="0"/>
    </xf>
    <xf numFmtId="0" fontId="16" fillId="0" borderId="0" xfId="0" applyFont="1" applyAlignment="1" applyProtection="1">
      <alignment horizontal="right"/>
      <protection locked="0"/>
    </xf>
    <xf numFmtId="164" fontId="22" fillId="11" borderId="0" xfId="0" applyNumberFormat="1" applyFont="1" applyFill="1" applyProtection="1">
      <protection locked="0"/>
    </xf>
    <xf numFmtId="0" fontId="16" fillId="0" borderId="69" xfId="0" applyFont="1" applyBorder="1" applyProtection="1">
      <protection locked="0"/>
    </xf>
    <xf numFmtId="0" fontId="16" fillId="0" borderId="58" xfId="0" applyFont="1" applyBorder="1" applyProtection="1">
      <protection locked="0"/>
    </xf>
    <xf numFmtId="0" fontId="46" fillId="0" borderId="57" xfId="0" applyFont="1" applyBorder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3" fillId="9" borderId="0" xfId="0" applyFont="1" applyFill="1" applyAlignment="1" applyProtection="1">
      <alignment vertical="center"/>
      <protection locked="0"/>
    </xf>
    <xf numFmtId="0" fontId="60" fillId="17" borderId="108" xfId="0" applyFont="1" applyFill="1" applyBorder="1" applyAlignment="1" applyProtection="1">
      <alignment vertical="center" textRotation="90"/>
      <protection locked="0"/>
    </xf>
    <xf numFmtId="164" fontId="104" fillId="9" borderId="0" xfId="0" applyNumberFormat="1" applyFont="1" applyFill="1" applyAlignment="1" applyProtection="1">
      <alignment vertical="center"/>
      <protection locked="0"/>
    </xf>
    <xf numFmtId="164" fontId="22" fillId="9" borderId="0" xfId="0" applyNumberFormat="1" applyFont="1" applyFill="1" applyProtection="1">
      <protection locked="0"/>
    </xf>
    <xf numFmtId="0" fontId="16" fillId="0" borderId="63" xfId="0" applyFont="1" applyBorder="1" applyAlignment="1" applyProtection="1">
      <alignment horizontal="center"/>
      <protection locked="0"/>
    </xf>
    <xf numFmtId="0" fontId="16" fillId="0" borderId="59" xfId="0" applyFont="1" applyBorder="1" applyProtection="1">
      <protection locked="0"/>
    </xf>
    <xf numFmtId="0" fontId="47" fillId="0" borderId="0" xfId="0" applyFont="1" applyAlignment="1" applyProtection="1">
      <alignment horizontal="right" vertical="center"/>
      <protection locked="0"/>
    </xf>
    <xf numFmtId="164" fontId="16" fillId="0" borderId="63" xfId="0" applyNumberFormat="1" applyFont="1" applyBorder="1" applyAlignment="1" applyProtection="1">
      <alignment horizontal="right"/>
      <protection locked="0"/>
    </xf>
    <xf numFmtId="164" fontId="16" fillId="0" borderId="64" xfId="0" applyNumberFormat="1" applyFont="1" applyBorder="1" applyProtection="1">
      <protection locked="0"/>
    </xf>
    <xf numFmtId="0" fontId="16" fillId="0" borderId="65" xfId="0" applyFont="1" applyBorder="1" applyProtection="1">
      <protection locked="0"/>
    </xf>
    <xf numFmtId="0" fontId="60" fillId="17" borderId="109" xfId="0" applyFont="1" applyFill="1" applyBorder="1" applyAlignment="1" applyProtection="1">
      <alignment vertical="center" textRotation="90"/>
      <protection locked="0"/>
    </xf>
    <xf numFmtId="0" fontId="53" fillId="16" borderId="0" xfId="0" applyFont="1" applyFill="1" applyProtection="1">
      <protection locked="0"/>
    </xf>
    <xf numFmtId="185" fontId="16" fillId="0" borderId="0" xfId="0" applyNumberFormat="1" applyFont="1" applyProtection="1">
      <protection locked="0"/>
    </xf>
    <xf numFmtId="0" fontId="16" fillId="0" borderId="66" xfId="0" applyFont="1" applyBorder="1" applyAlignment="1" applyProtection="1">
      <alignment horizontal="center"/>
      <protection locked="0"/>
    </xf>
    <xf numFmtId="0" fontId="16" fillId="0" borderId="60" xfId="0" applyFont="1" applyBorder="1" applyProtection="1">
      <protection locked="0"/>
    </xf>
    <xf numFmtId="164" fontId="16" fillId="0" borderId="66" xfId="0" applyNumberFormat="1" applyFont="1" applyBorder="1" applyAlignment="1" applyProtection="1">
      <alignment horizontal="right"/>
      <protection locked="0"/>
    </xf>
    <xf numFmtId="164" fontId="16" fillId="0" borderId="51" xfId="0" applyNumberFormat="1" applyFont="1" applyBorder="1" applyProtection="1">
      <protection locked="0"/>
    </xf>
    <xf numFmtId="0" fontId="16" fillId="0" borderId="67" xfId="0" applyFont="1" applyBorder="1" applyProtection="1">
      <protection locked="0"/>
    </xf>
    <xf numFmtId="0" fontId="60" fillId="17" borderId="110" xfId="0" applyFont="1" applyFill="1" applyBorder="1" applyAlignment="1" applyProtection="1">
      <alignment vertical="center" textRotation="90"/>
      <protection locked="0"/>
    </xf>
    <xf numFmtId="0" fontId="50" fillId="3" borderId="93" xfId="0" applyFont="1" applyFill="1" applyBorder="1" applyProtection="1">
      <protection locked="0"/>
    </xf>
    <xf numFmtId="0" fontId="104" fillId="9" borderId="0" xfId="0" applyFont="1" applyFill="1" applyAlignment="1" applyProtection="1">
      <alignment horizontal="left" vertical="center"/>
      <protection locked="0"/>
    </xf>
    <xf numFmtId="0" fontId="5" fillId="19" borderId="0" xfId="0" applyFont="1" applyFill="1" applyProtection="1">
      <protection locked="0"/>
    </xf>
    <xf numFmtId="0" fontId="3" fillId="0" borderId="72" xfId="0" applyFont="1" applyBorder="1" applyProtection="1">
      <protection locked="0"/>
    </xf>
    <xf numFmtId="0" fontId="3" fillId="0" borderId="0" xfId="0" applyFont="1" applyProtection="1">
      <protection locked="0"/>
    </xf>
    <xf numFmtId="0" fontId="16" fillId="19" borderId="0" xfId="0" applyFont="1" applyFill="1" applyProtection="1">
      <protection locked="0"/>
    </xf>
    <xf numFmtId="0" fontId="16" fillId="3" borderId="0" xfId="0" applyFont="1" applyFill="1" applyAlignment="1" applyProtection="1">
      <alignment horizontal="center"/>
      <protection locked="0"/>
    </xf>
    <xf numFmtId="164" fontId="16" fillId="3" borderId="0" xfId="0" applyNumberFormat="1" applyFont="1" applyFill="1" applyAlignment="1" applyProtection="1">
      <alignment horizontal="right"/>
      <protection locked="0"/>
    </xf>
    <xf numFmtId="164" fontId="16" fillId="3" borderId="0" xfId="0" applyNumberFormat="1" applyFont="1" applyFill="1" applyProtection="1">
      <protection locked="0"/>
    </xf>
    <xf numFmtId="0" fontId="60" fillId="17" borderId="118" xfId="0" applyFont="1" applyFill="1" applyBorder="1" applyAlignment="1" applyProtection="1">
      <alignment vertical="center" textRotation="90"/>
      <protection locked="0"/>
    </xf>
    <xf numFmtId="0" fontId="53" fillId="16" borderId="12" xfId="0" applyFont="1" applyFill="1" applyBorder="1" applyProtection="1">
      <protection locked="0"/>
    </xf>
    <xf numFmtId="164" fontId="104" fillId="9" borderId="0" xfId="0" applyNumberFormat="1" applyFont="1" applyFill="1" applyProtection="1">
      <protection locked="0"/>
    </xf>
    <xf numFmtId="0" fontId="60" fillId="17" borderId="7" xfId="0" applyFont="1" applyFill="1" applyBorder="1" applyAlignment="1" applyProtection="1">
      <alignment vertical="center" textRotation="90"/>
      <protection locked="0"/>
    </xf>
    <xf numFmtId="0" fontId="50" fillId="3" borderId="105" xfId="0" applyFont="1" applyFill="1" applyBorder="1" applyProtection="1">
      <protection locked="0"/>
    </xf>
    <xf numFmtId="0" fontId="37" fillId="0" borderId="0" xfId="0" applyFont="1" applyProtection="1">
      <protection locked="0"/>
    </xf>
    <xf numFmtId="0" fontId="37" fillId="0" borderId="0" xfId="0" applyFont="1" applyAlignment="1" applyProtection="1">
      <alignment horizontal="right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3" borderId="0" xfId="0" applyFont="1" applyFill="1" applyAlignment="1" applyProtection="1">
      <alignment horizontal="right"/>
      <protection locked="0"/>
    </xf>
    <xf numFmtId="0" fontId="37" fillId="3" borderId="0" xfId="0" applyFont="1" applyFill="1" applyAlignment="1" applyProtection="1">
      <alignment horizontal="center"/>
      <protection locked="0"/>
    </xf>
    <xf numFmtId="0" fontId="16" fillId="3" borderId="0" xfId="0" applyFont="1" applyFill="1" applyAlignment="1" applyProtection="1">
      <alignment horizontal="right"/>
      <protection locked="0"/>
    </xf>
    <xf numFmtId="0" fontId="50" fillId="5" borderId="0" xfId="0" applyFont="1" applyFill="1" applyProtection="1">
      <protection locked="0"/>
    </xf>
    <xf numFmtId="0" fontId="103" fillId="9" borderId="0" xfId="0" applyFont="1" applyFill="1" applyAlignment="1" applyProtection="1">
      <alignment horizontal="center" vertical="center"/>
      <protection locked="0"/>
    </xf>
    <xf numFmtId="0" fontId="53" fillId="9" borderId="0" xfId="0" applyFont="1" applyFill="1" applyProtection="1">
      <protection locked="0"/>
    </xf>
    <xf numFmtId="0" fontId="5" fillId="0" borderId="72" xfId="0" applyFont="1" applyBorder="1" applyAlignment="1" applyProtection="1">
      <alignment vertical="center"/>
      <protection locked="0"/>
    </xf>
    <xf numFmtId="0" fontId="5" fillId="19" borderId="0" xfId="0" applyFont="1" applyFill="1" applyAlignment="1" applyProtection="1">
      <alignment vertical="center"/>
      <protection locked="0"/>
    </xf>
    <xf numFmtId="0" fontId="37" fillId="0" borderId="0" xfId="0" applyFont="1" applyAlignment="1" applyProtection="1">
      <alignment horizontal="right" vertic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37" fillId="3" borderId="0" xfId="0" applyFont="1" applyFill="1" applyAlignment="1" applyProtection="1">
      <alignment horizontal="right" vertical="center"/>
      <protection locked="0"/>
    </xf>
    <xf numFmtId="0" fontId="37" fillId="3" borderId="0" xfId="0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horizontal="right" vertical="center"/>
      <protection locked="0"/>
    </xf>
    <xf numFmtId="164" fontId="16" fillId="3" borderId="0" xfId="0" applyNumberFormat="1" applyFont="1" applyFill="1" applyAlignment="1" applyProtection="1">
      <alignment horizontal="right" vertical="center"/>
      <protection locked="0"/>
    </xf>
    <xf numFmtId="164" fontId="16" fillId="3" borderId="0" xfId="0" applyNumberFormat="1" applyFont="1" applyFill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164" fontId="16" fillId="0" borderId="0" xfId="0" applyNumberFormat="1" applyFont="1" applyAlignment="1" applyProtection="1">
      <alignment vertical="center"/>
      <protection locked="0"/>
    </xf>
    <xf numFmtId="0" fontId="5" fillId="32" borderId="0" xfId="0" applyFont="1" applyFill="1" applyProtection="1">
      <protection locked="0"/>
    </xf>
    <xf numFmtId="0" fontId="60" fillId="17" borderId="119" xfId="0" applyFont="1" applyFill="1" applyBorder="1" applyAlignment="1" applyProtection="1">
      <alignment vertical="center" textRotation="90"/>
      <protection locked="0"/>
    </xf>
    <xf numFmtId="0" fontId="37" fillId="0" borderId="0" xfId="0" applyFont="1" applyAlignment="1" applyProtection="1">
      <alignment vertical="center"/>
      <protection locked="0"/>
    </xf>
    <xf numFmtId="164" fontId="37" fillId="0" borderId="0" xfId="0" applyNumberFormat="1" applyFont="1" applyProtection="1">
      <protection locked="0"/>
    </xf>
    <xf numFmtId="0" fontId="107" fillId="9" borderId="0" xfId="0" applyFont="1" applyFill="1" applyProtection="1">
      <protection locked="0"/>
    </xf>
    <xf numFmtId="0" fontId="66" fillId="3" borderId="0" xfId="0" applyFont="1" applyFill="1" applyAlignment="1" applyProtection="1">
      <alignment horizontal="right"/>
      <protection locked="0"/>
    </xf>
    <xf numFmtId="0" fontId="66" fillId="3" borderId="0" xfId="0" applyFont="1" applyFill="1" applyAlignment="1" applyProtection="1">
      <alignment horizontal="center"/>
      <protection locked="0"/>
    </xf>
    <xf numFmtId="0" fontId="67" fillId="17" borderId="120" xfId="0" applyFont="1" applyFill="1" applyBorder="1" applyAlignment="1" applyProtection="1">
      <alignment vertical="center" textRotation="90"/>
      <protection locked="0"/>
    </xf>
    <xf numFmtId="0" fontId="50" fillId="3" borderId="8" xfId="0" applyFont="1" applyFill="1" applyBorder="1" applyAlignment="1" applyProtection="1">
      <alignment vertical="center"/>
      <protection locked="0"/>
    </xf>
    <xf numFmtId="0" fontId="50" fillId="3" borderId="8" xfId="0" applyFont="1" applyFill="1" applyBorder="1" applyAlignment="1" applyProtection="1">
      <alignment vertical="center" textRotation="90" wrapText="1"/>
      <protection locked="0"/>
    </xf>
    <xf numFmtId="0" fontId="50" fillId="3" borderId="8" xfId="0" applyFont="1" applyFill="1" applyBorder="1" applyProtection="1">
      <protection locked="0"/>
    </xf>
    <xf numFmtId="0" fontId="40" fillId="0" borderId="0" xfId="0" applyFont="1" applyProtection="1">
      <protection locked="0"/>
    </xf>
    <xf numFmtId="164" fontId="40" fillId="0" borderId="0" xfId="0" applyNumberFormat="1" applyFont="1" applyProtection="1">
      <protection locked="0"/>
    </xf>
    <xf numFmtId="0" fontId="40" fillId="0" borderId="0" xfId="0" applyFont="1" applyAlignment="1" applyProtection="1">
      <alignment horizontal="right"/>
      <protection locked="0"/>
    </xf>
    <xf numFmtId="0" fontId="40" fillId="0" borderId="0" xfId="0" applyFont="1" applyAlignment="1" applyProtection="1">
      <alignment horizontal="center"/>
      <protection locked="0"/>
    </xf>
    <xf numFmtId="0" fontId="44" fillId="3" borderId="0" xfId="0" applyFont="1" applyFill="1" applyAlignment="1" applyProtection="1">
      <alignment horizontal="right"/>
      <protection locked="0"/>
    </xf>
    <xf numFmtId="0" fontId="44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right"/>
      <protection locked="0"/>
    </xf>
    <xf numFmtId="0" fontId="3" fillId="3" borderId="0" xfId="0" applyFont="1" applyFill="1" applyProtection="1">
      <protection locked="0"/>
    </xf>
    <xf numFmtId="0" fontId="67" fillId="17" borderId="69" xfId="0" applyFont="1" applyFill="1" applyBorder="1" applyAlignment="1" applyProtection="1">
      <alignment vertical="center" textRotation="90"/>
      <protection locked="0"/>
    </xf>
    <xf numFmtId="0" fontId="10" fillId="0" borderId="0" xfId="0" applyFont="1" applyProtection="1">
      <protection locked="0"/>
    </xf>
    <xf numFmtId="0" fontId="39" fillId="3" borderId="0" xfId="0" applyFont="1" applyFill="1" applyAlignment="1" applyProtection="1">
      <alignment horizontal="right" vertical="center"/>
      <protection locked="0"/>
    </xf>
    <xf numFmtId="0" fontId="45" fillId="3" borderId="0" xfId="0" applyFont="1" applyFill="1" applyAlignment="1" applyProtection="1">
      <alignment horizontal="right" vertical="center"/>
      <protection locked="0"/>
    </xf>
    <xf numFmtId="0" fontId="3" fillId="3" borderId="0" xfId="0" applyFont="1" applyFill="1" applyAlignment="1" applyProtection="1">
      <alignment wrapText="1"/>
      <protection locked="0"/>
    </xf>
    <xf numFmtId="0" fontId="45" fillId="3" borderId="0" xfId="0" applyFont="1" applyFill="1" applyAlignment="1" applyProtection="1">
      <alignment vertical="center"/>
      <protection locked="0"/>
    </xf>
    <xf numFmtId="0" fontId="39" fillId="3" borderId="0" xfId="0" applyFont="1" applyFill="1" applyAlignment="1" applyProtection="1">
      <alignment vertical="center"/>
      <protection locked="0"/>
    </xf>
    <xf numFmtId="164" fontId="39" fillId="3" borderId="0" xfId="0" applyNumberFormat="1" applyFont="1" applyFill="1" applyAlignment="1" applyProtection="1">
      <alignment horizontal="right" vertical="center"/>
      <protection locked="0"/>
    </xf>
    <xf numFmtId="164" fontId="39" fillId="0" borderId="0" xfId="0" applyNumberFormat="1" applyFont="1" applyAlignment="1" applyProtection="1">
      <alignment horizontal="right" vertical="center"/>
      <protection locked="0"/>
    </xf>
    <xf numFmtId="0" fontId="9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 applyAlignment="1" applyProtection="1">
      <alignment vertical="center" textRotation="90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0" xfId="0" applyFont="1" applyProtection="1">
      <protection locked="0"/>
    </xf>
    <xf numFmtId="0" fontId="167" fillId="9" borderId="0" xfId="0" applyFont="1" applyFill="1" applyAlignment="1" applyProtection="1">
      <alignment vertical="center"/>
      <protection locked="0"/>
    </xf>
    <xf numFmtId="0" fontId="167" fillId="9" borderId="0" xfId="0" applyFont="1" applyFill="1" applyProtection="1">
      <protection locked="0"/>
    </xf>
    <xf numFmtId="0" fontId="166" fillId="0" borderId="72" xfId="0" applyFont="1" applyBorder="1" applyProtection="1">
      <protection locked="0"/>
    </xf>
    <xf numFmtId="0" fontId="166" fillId="0" borderId="0" xfId="0" applyFont="1" applyProtection="1">
      <protection locked="0"/>
    </xf>
    <xf numFmtId="0" fontId="167" fillId="0" borderId="0" xfId="0" applyFont="1" applyProtection="1">
      <protection locked="0"/>
    </xf>
    <xf numFmtId="0" fontId="167" fillId="0" borderId="0" xfId="0" applyFont="1" applyAlignment="1" applyProtection="1">
      <alignment horizontal="right" vertical="center"/>
      <protection locked="0"/>
    </xf>
    <xf numFmtId="0" fontId="167" fillId="0" borderId="0" xfId="0" applyFont="1" applyAlignment="1" applyProtection="1">
      <alignment vertical="center" textRotation="90"/>
      <protection locked="0"/>
    </xf>
    <xf numFmtId="0" fontId="167" fillId="0" borderId="0" xfId="0" applyFont="1" applyAlignment="1" applyProtection="1">
      <alignment vertical="center"/>
      <protection locked="0"/>
    </xf>
    <xf numFmtId="0" fontId="166" fillId="3" borderId="0" xfId="0" applyFont="1" applyFill="1" applyAlignment="1" applyProtection="1">
      <alignment vertical="center"/>
      <protection locked="0"/>
    </xf>
    <xf numFmtId="0" fontId="166" fillId="3" borderId="0" xfId="0" applyFont="1" applyFill="1" applyProtection="1">
      <protection locked="0"/>
    </xf>
    <xf numFmtId="164" fontId="166" fillId="0" borderId="0" xfId="0" applyNumberFormat="1" applyFont="1" applyProtection="1">
      <protection locked="0"/>
    </xf>
    <xf numFmtId="0" fontId="170" fillId="0" borderId="0" xfId="0" applyFont="1" applyProtection="1">
      <protection locked="0"/>
    </xf>
    <xf numFmtId="0" fontId="167" fillId="9" borderId="0" xfId="0" applyFont="1" applyFill="1" applyAlignment="1" applyProtection="1">
      <alignment horizontal="center" vertical="center"/>
      <protection locked="0"/>
    </xf>
    <xf numFmtId="0" fontId="166" fillId="0" borderId="72" xfId="0" applyFont="1" applyBorder="1" applyAlignment="1" applyProtection="1">
      <alignment horizontal="center" vertical="center"/>
      <protection locked="0"/>
    </xf>
    <xf numFmtId="0" fontId="166" fillId="33" borderId="0" xfId="0" applyFont="1" applyFill="1" applyAlignment="1" applyProtection="1">
      <alignment horizontal="center" vertical="center"/>
      <protection locked="0"/>
    </xf>
    <xf numFmtId="0" fontId="166" fillId="0" borderId="0" xfId="0" applyFont="1" applyAlignment="1" applyProtection="1">
      <alignment horizontal="center" vertical="center"/>
      <protection locked="0"/>
    </xf>
    <xf numFmtId="0" fontId="167" fillId="0" borderId="0" xfId="0" applyFont="1" applyAlignment="1" applyProtection="1">
      <alignment horizontal="center" vertical="center"/>
      <protection locked="0"/>
    </xf>
    <xf numFmtId="0" fontId="167" fillId="0" borderId="0" xfId="0" applyFont="1" applyAlignment="1" applyProtection="1">
      <alignment horizontal="center" vertical="center" textRotation="90"/>
      <protection locked="0"/>
    </xf>
    <xf numFmtId="9" fontId="167" fillId="0" borderId="0" xfId="0" applyNumberFormat="1" applyFont="1" applyAlignment="1" applyProtection="1">
      <alignment horizontal="center" vertical="center"/>
      <protection locked="0"/>
    </xf>
    <xf numFmtId="0" fontId="167" fillId="3" borderId="0" xfId="0" applyFont="1" applyFill="1" applyAlignment="1" applyProtection="1">
      <alignment horizontal="center" vertical="center"/>
      <protection locked="0"/>
    </xf>
    <xf numFmtId="0" fontId="166" fillId="3" borderId="0" xfId="0" applyFont="1" applyFill="1" applyAlignment="1" applyProtection="1">
      <alignment horizontal="center" vertical="center"/>
      <protection locked="0"/>
    </xf>
    <xf numFmtId="164" fontId="166" fillId="0" borderId="0" xfId="0" applyNumberFormat="1" applyFont="1" applyAlignment="1" applyProtection="1">
      <alignment horizontal="center" vertical="center"/>
      <protection locked="0"/>
    </xf>
    <xf numFmtId="0" fontId="170" fillId="0" borderId="0" xfId="0" applyFont="1" applyAlignment="1" applyProtection="1">
      <alignment horizontal="center" vertical="center"/>
      <protection locked="0"/>
    </xf>
    <xf numFmtId="0" fontId="166" fillId="9" borderId="0" xfId="0" applyFont="1" applyFill="1" applyAlignment="1" applyProtection="1">
      <alignment horizontal="center" vertical="center"/>
      <protection locked="0"/>
    </xf>
    <xf numFmtId="0" fontId="166" fillId="10" borderId="0" xfId="0" applyFont="1" applyFill="1" applyAlignment="1" applyProtection="1">
      <alignment horizontal="center" vertical="center"/>
      <protection locked="0"/>
    </xf>
    <xf numFmtId="164" fontId="166" fillId="3" borderId="0" xfId="0" applyNumberFormat="1" applyFont="1" applyFill="1" applyAlignment="1" applyProtection="1">
      <alignment horizontal="center" vertical="center"/>
      <protection locked="0"/>
    </xf>
    <xf numFmtId="164" fontId="167" fillId="0" borderId="0" xfId="0" applyNumberFormat="1" applyFont="1" applyAlignment="1" applyProtection="1">
      <alignment horizontal="center" vertical="center"/>
      <protection locked="0"/>
    </xf>
    <xf numFmtId="164" fontId="171" fillId="9" borderId="0" xfId="0" applyNumberFormat="1" applyFont="1" applyFill="1" applyAlignment="1" applyProtection="1">
      <alignment vertical="center"/>
      <protection locked="0"/>
    </xf>
    <xf numFmtId="164" fontId="167" fillId="0" borderId="0" xfId="0" applyNumberFormat="1" applyFont="1" applyProtection="1">
      <protection locked="0"/>
    </xf>
    <xf numFmtId="164" fontId="167" fillId="0" borderId="0" xfId="0" applyNumberFormat="1" applyFont="1" applyAlignment="1" applyProtection="1">
      <alignment horizontal="right" vertical="center"/>
      <protection locked="0"/>
    </xf>
    <xf numFmtId="164" fontId="167" fillId="0" borderId="0" xfId="0" applyNumberFormat="1" applyFont="1" applyAlignment="1" applyProtection="1">
      <alignment horizontal="center"/>
      <protection locked="0"/>
    </xf>
    <xf numFmtId="164" fontId="167" fillId="3" borderId="0" xfId="0" applyNumberFormat="1" applyFont="1" applyFill="1" applyProtection="1">
      <protection locked="0"/>
    </xf>
    <xf numFmtId="164" fontId="167" fillId="3" borderId="0" xfId="0" applyNumberFormat="1" applyFont="1" applyFill="1" applyAlignment="1" applyProtection="1">
      <alignment horizontal="center"/>
      <protection locked="0"/>
    </xf>
    <xf numFmtId="164" fontId="167" fillId="3" borderId="0" xfId="0" applyNumberFormat="1" applyFont="1" applyFill="1" applyAlignment="1" applyProtection="1">
      <alignment horizontal="center" vertical="center"/>
      <protection locked="0"/>
    </xf>
    <xf numFmtId="164" fontId="167" fillId="0" borderId="0" xfId="0" applyNumberFormat="1" applyFont="1" applyAlignment="1" applyProtection="1">
      <alignment vertical="center" textRotation="90"/>
      <protection locked="0"/>
    </xf>
    <xf numFmtId="0" fontId="168" fillId="9" borderId="0" xfId="0" applyFont="1" applyFill="1" applyAlignment="1" applyProtection="1">
      <alignment vertical="top"/>
      <protection locked="0"/>
    </xf>
    <xf numFmtId="0" fontId="168" fillId="9" borderId="0" xfId="0" applyFont="1" applyFill="1" applyAlignment="1" applyProtection="1">
      <alignment horizontal="center" vertical="top"/>
      <protection locked="0"/>
    </xf>
    <xf numFmtId="0" fontId="172" fillId="9" borderId="0" xfId="0" applyFont="1" applyFill="1" applyAlignment="1" applyProtection="1">
      <alignment vertical="top"/>
      <protection locked="0"/>
    </xf>
    <xf numFmtId="0" fontId="172" fillId="9" borderId="0" xfId="0" applyFont="1" applyFill="1" applyProtection="1">
      <protection locked="0"/>
    </xf>
    <xf numFmtId="0" fontId="173" fillId="0" borderId="72" xfId="0" applyFont="1" applyBorder="1" applyProtection="1">
      <protection locked="0"/>
    </xf>
    <xf numFmtId="0" fontId="173" fillId="30" borderId="0" xfId="0" applyFont="1" applyFill="1" applyProtection="1">
      <protection locked="0"/>
    </xf>
    <xf numFmtId="0" fontId="173" fillId="0" borderId="0" xfId="0" applyFont="1" applyProtection="1">
      <protection locked="0"/>
    </xf>
    <xf numFmtId="164" fontId="167" fillId="0" borderId="0" xfId="0" applyNumberFormat="1" applyFont="1" applyAlignment="1" applyProtection="1">
      <alignment vertical="center"/>
      <protection locked="0"/>
    </xf>
    <xf numFmtId="164" fontId="167" fillId="3" borderId="0" xfId="0" applyNumberFormat="1" applyFont="1" applyFill="1" applyAlignment="1" applyProtection="1">
      <alignment vertical="center"/>
      <protection locked="0"/>
    </xf>
    <xf numFmtId="164" fontId="167" fillId="3" borderId="123" xfId="0" applyNumberFormat="1" applyFont="1" applyFill="1" applyBorder="1" applyAlignment="1" applyProtection="1">
      <alignment vertical="center"/>
      <protection locked="0"/>
    </xf>
    <xf numFmtId="164" fontId="167" fillId="3" borderId="124" xfId="0" applyNumberFormat="1" applyFont="1" applyFill="1" applyBorder="1" applyAlignment="1" applyProtection="1">
      <alignment vertical="center"/>
      <protection locked="0"/>
    </xf>
    <xf numFmtId="164" fontId="166" fillId="3" borderId="0" xfId="0" applyNumberFormat="1" applyFont="1" applyFill="1" applyAlignment="1" applyProtection="1">
      <alignment horizontal="right" vertical="center"/>
      <protection locked="0"/>
    </xf>
    <xf numFmtId="164" fontId="167" fillId="9" borderId="0" xfId="0" applyNumberFormat="1" applyFont="1" applyFill="1" applyAlignment="1" applyProtection="1">
      <alignment vertical="center"/>
      <protection locked="0"/>
    </xf>
    <xf numFmtId="164" fontId="166" fillId="3" borderId="0" xfId="0" applyNumberFormat="1" applyFont="1" applyFill="1" applyAlignment="1" applyProtection="1">
      <alignment horizontal="right"/>
      <protection locked="0"/>
    </xf>
    <xf numFmtId="164" fontId="166" fillId="3" borderId="0" xfId="0" applyNumberFormat="1" applyFont="1" applyFill="1" applyProtection="1">
      <protection locked="0"/>
    </xf>
    <xf numFmtId="164" fontId="168" fillId="9" borderId="0" xfId="0" applyNumberFormat="1" applyFont="1" applyFill="1" applyAlignment="1" applyProtection="1">
      <alignment vertical="center"/>
      <protection locked="0"/>
    </xf>
    <xf numFmtId="164" fontId="170" fillId="3" borderId="0" xfId="0" applyNumberFormat="1" applyFont="1" applyFill="1" applyProtection="1">
      <protection locked="0"/>
    </xf>
    <xf numFmtId="0" fontId="171" fillId="9" borderId="0" xfId="0" applyFont="1" applyFill="1" applyAlignment="1" applyProtection="1">
      <alignment horizontal="center" vertical="center"/>
      <protection locked="0"/>
    </xf>
    <xf numFmtId="0" fontId="167" fillId="9" borderId="0" xfId="0" applyFont="1" applyFill="1" applyAlignment="1" applyProtection="1">
      <alignment horizontal="right"/>
      <protection locked="0"/>
    </xf>
    <xf numFmtId="164" fontId="173" fillId="0" borderId="0" xfId="0" applyNumberFormat="1" applyFont="1" applyProtection="1">
      <protection locked="0"/>
    </xf>
    <xf numFmtId="0" fontId="169" fillId="9" borderId="0" xfId="0" applyFont="1" applyFill="1" applyAlignment="1" applyProtection="1">
      <alignment horizontal="left" vertical="center"/>
      <protection locked="0"/>
    </xf>
    <xf numFmtId="0" fontId="169" fillId="9" borderId="0" xfId="0" applyFont="1" applyFill="1" applyProtection="1">
      <protection locked="0"/>
    </xf>
    <xf numFmtId="0" fontId="166" fillId="31" borderId="0" xfId="0" applyFont="1" applyFill="1" applyProtection="1">
      <protection locked="0"/>
    </xf>
    <xf numFmtId="164" fontId="171" fillId="9" borderId="0" xfId="0" applyNumberFormat="1" applyFont="1" applyFill="1" applyAlignment="1" applyProtection="1">
      <alignment horizontal="right" vertical="center"/>
      <protection locked="0"/>
    </xf>
    <xf numFmtId="0" fontId="171" fillId="9" borderId="0" xfId="0" applyFont="1" applyFill="1" applyAlignment="1" applyProtection="1">
      <alignment horizontal="right" vertical="center"/>
      <protection locked="0"/>
    </xf>
    <xf numFmtId="0" fontId="167" fillId="9" borderId="0" xfId="0" applyFont="1" applyFill="1" applyAlignment="1" applyProtection="1">
      <alignment horizontal="right" vertical="center"/>
      <protection locked="0"/>
    </xf>
    <xf numFmtId="0" fontId="166" fillId="0" borderId="72" xfId="0" applyFont="1" applyBorder="1" applyAlignment="1" applyProtection="1">
      <alignment horizontal="right" vertical="center"/>
      <protection locked="0"/>
    </xf>
    <xf numFmtId="0" fontId="166" fillId="0" borderId="0" xfId="0" applyFont="1" applyAlignment="1" applyProtection="1">
      <alignment horizontal="right" vertical="center"/>
      <protection locked="0"/>
    </xf>
    <xf numFmtId="0" fontId="171" fillId="0" borderId="125" xfId="0" applyFont="1" applyBorder="1" applyAlignment="1" applyProtection="1">
      <alignment horizontal="right" vertical="center"/>
      <protection locked="0"/>
    </xf>
    <xf numFmtId="0" fontId="171" fillId="0" borderId="161" xfId="0" applyFont="1" applyBorder="1" applyAlignment="1" applyProtection="1">
      <alignment horizontal="right" vertical="center"/>
      <protection locked="0"/>
    </xf>
    <xf numFmtId="0" fontId="170" fillId="0" borderId="0" xfId="0" applyFont="1" applyAlignment="1" applyProtection="1">
      <alignment horizontal="right" vertical="center"/>
      <protection locked="0"/>
    </xf>
    <xf numFmtId="164" fontId="166" fillId="0" borderId="0" xfId="0" applyNumberFormat="1" applyFont="1" applyAlignment="1" applyProtection="1">
      <alignment horizontal="right" vertical="center"/>
      <protection locked="0"/>
    </xf>
    <xf numFmtId="164" fontId="167" fillId="0" borderId="0" xfId="0" applyNumberFormat="1" applyFont="1" applyAlignment="1" applyProtection="1">
      <alignment horizontal="right" vertical="center" textRotation="90"/>
      <protection locked="0"/>
    </xf>
    <xf numFmtId="0" fontId="171" fillId="0" borderId="0" xfId="0" applyFont="1" applyAlignment="1" applyProtection="1">
      <alignment horizontal="right" vertical="center"/>
      <protection locked="0"/>
    </xf>
    <xf numFmtId="0" fontId="171" fillId="0" borderId="160" xfId="0" applyFont="1" applyBorder="1" applyAlignment="1" applyProtection="1">
      <alignment horizontal="right" vertical="center"/>
      <protection locked="0"/>
    </xf>
    <xf numFmtId="164" fontId="107" fillId="9" borderId="0" xfId="0" applyNumberFormat="1" applyFont="1" applyFill="1" applyAlignment="1" applyProtection="1">
      <alignment horizontal="right" vertical="center"/>
      <protection locked="0"/>
    </xf>
    <xf numFmtId="0" fontId="133" fillId="9" borderId="0" xfId="0" applyFont="1" applyFill="1" applyAlignment="1" applyProtection="1">
      <alignment horizontal="right" vertical="center"/>
      <protection locked="0"/>
    </xf>
    <xf numFmtId="0" fontId="104" fillId="9" borderId="0" xfId="0" applyFont="1" applyFill="1" applyAlignment="1" applyProtection="1">
      <alignment horizontal="right" vertical="center"/>
      <protection locked="0"/>
    </xf>
    <xf numFmtId="0" fontId="5" fillId="0" borderId="72" xfId="0" applyFont="1" applyBorder="1" applyAlignment="1" applyProtection="1">
      <alignment horizontal="right" vertical="center"/>
      <protection locked="0"/>
    </xf>
    <xf numFmtId="164" fontId="50" fillId="0" borderId="0" xfId="0" applyNumberFormat="1" applyFont="1" applyAlignment="1" applyProtection="1">
      <alignment horizontal="right" vertical="center" textRotation="90"/>
      <protection locked="0"/>
    </xf>
    <xf numFmtId="0" fontId="107" fillId="0" borderId="0" xfId="0" applyFont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164" fontId="50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135" fillId="9" borderId="0" xfId="0" applyFont="1" applyFill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41" fillId="9" borderId="0" xfId="0" applyFont="1" applyFill="1" applyAlignment="1" applyProtection="1">
      <alignment vertical="center" wrapText="1"/>
      <protection locked="0"/>
    </xf>
    <xf numFmtId="164" fontId="50" fillId="0" borderId="0" xfId="0" applyNumberFormat="1" applyFont="1" applyAlignment="1" applyProtection="1">
      <alignment horizontal="center" vertical="center" textRotation="90"/>
      <protection locked="0"/>
    </xf>
    <xf numFmtId="0" fontId="142" fillId="9" borderId="0" xfId="0" applyFont="1" applyFill="1" applyProtection="1">
      <protection locked="0"/>
    </xf>
    <xf numFmtId="164" fontId="107" fillId="0" borderId="162" xfId="0" applyNumberFormat="1" applyFont="1" applyBorder="1" applyAlignment="1" applyProtection="1">
      <alignment vertical="center"/>
      <protection locked="0"/>
    </xf>
    <xf numFmtId="164" fontId="107" fillId="0" borderId="163" xfId="0" applyNumberFormat="1" applyFont="1" applyBorder="1" applyAlignment="1" applyProtection="1">
      <alignment vertical="center"/>
      <protection locked="0"/>
    </xf>
    <xf numFmtId="164" fontId="140" fillId="9" borderId="0" xfId="0" applyNumberFormat="1" applyFont="1" applyFill="1" applyAlignment="1" applyProtection="1">
      <alignment vertical="center"/>
      <protection locked="0"/>
    </xf>
    <xf numFmtId="164" fontId="107" fillId="3" borderId="164" xfId="0" applyNumberFormat="1" applyFont="1" applyFill="1" applyBorder="1" applyAlignment="1" applyProtection="1">
      <alignment vertical="center"/>
      <protection locked="0"/>
    </xf>
    <xf numFmtId="164" fontId="107" fillId="3" borderId="165" xfId="0" applyNumberFormat="1" applyFont="1" applyFill="1" applyBorder="1" applyAlignment="1" applyProtection="1">
      <alignment vertical="center"/>
      <protection locked="0"/>
    </xf>
    <xf numFmtId="0" fontId="103" fillId="9" borderId="0" xfId="0" applyFont="1" applyFill="1" applyProtection="1">
      <protection locked="0"/>
    </xf>
    <xf numFmtId="164" fontId="104" fillId="9" borderId="0" xfId="0" applyNumberFormat="1" applyFont="1" applyFill="1" applyAlignment="1" applyProtection="1">
      <alignment horizontal="right" vertical="center"/>
      <protection locked="0"/>
    </xf>
    <xf numFmtId="164" fontId="107" fillId="9" borderId="0" xfId="0" applyNumberFormat="1" applyFont="1" applyFill="1" applyAlignment="1" applyProtection="1">
      <alignment vertical="center"/>
      <protection locked="0"/>
    </xf>
    <xf numFmtId="44" fontId="143" fillId="9" borderId="0" xfId="0" applyNumberFormat="1" applyFont="1" applyFill="1" applyAlignment="1" applyProtection="1">
      <alignment vertical="center"/>
      <protection locked="0"/>
    </xf>
    <xf numFmtId="44" fontId="143" fillId="9" borderId="0" xfId="0" applyNumberFormat="1" applyFont="1" applyFill="1" applyAlignment="1" applyProtection="1">
      <alignment horizontal="right" vertical="center"/>
      <protection locked="0"/>
    </xf>
    <xf numFmtId="0" fontId="103" fillId="9" borderId="0" xfId="0" applyFont="1" applyFill="1" applyAlignment="1" applyProtection="1">
      <alignment vertical="center"/>
      <protection locked="0"/>
    </xf>
    <xf numFmtId="164" fontId="50" fillId="0" borderId="0" xfId="0" applyNumberFormat="1" applyFont="1" applyAlignment="1" applyProtection="1">
      <alignment vertical="center" textRotation="90"/>
      <protection locked="0"/>
    </xf>
    <xf numFmtId="0" fontId="104" fillId="9" borderId="0" xfId="0" applyFont="1" applyFill="1" applyAlignment="1" applyProtection="1">
      <alignment horizontal="right"/>
      <protection locked="0"/>
    </xf>
    <xf numFmtId="0" fontId="126" fillId="9" borderId="0" xfId="0" applyFont="1" applyFill="1" applyProtection="1">
      <protection locked="0"/>
    </xf>
    <xf numFmtId="0" fontId="144" fillId="9" borderId="0" xfId="0" applyFont="1" applyFill="1" applyProtection="1">
      <protection locked="0"/>
    </xf>
    <xf numFmtId="9" fontId="50" fillId="0" borderId="0" xfId="0" applyNumberFormat="1" applyFont="1" applyAlignment="1" applyProtection="1">
      <alignment vertical="center"/>
      <protection locked="0"/>
    </xf>
    <xf numFmtId="0" fontId="128" fillId="9" borderId="0" xfId="0" applyFont="1" applyFill="1" applyAlignment="1" applyProtection="1">
      <alignment horizontal="center" vertical="center"/>
      <protection locked="0"/>
    </xf>
    <xf numFmtId="0" fontId="104" fillId="9" borderId="0" xfId="1" applyFont="1" applyFill="1" applyBorder="1" applyAlignment="1" applyProtection="1">
      <alignment horizontal="center" vertical="top"/>
      <protection locked="0"/>
    </xf>
    <xf numFmtId="0" fontId="104" fillId="9" borderId="0" xfId="0" applyFont="1" applyFill="1" applyAlignment="1" applyProtection="1">
      <alignment horizontal="center" vertical="top"/>
      <protection locked="0"/>
    </xf>
    <xf numFmtId="0" fontId="126" fillId="9" borderId="0" xfId="0" applyFont="1" applyFill="1" applyAlignment="1" applyProtection="1">
      <alignment horizontal="center" vertical="top"/>
      <protection locked="0"/>
    </xf>
    <xf numFmtId="0" fontId="5" fillId="0" borderId="72" xfId="0" applyFont="1" applyBorder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center" vertical="top"/>
      <protection locked="0"/>
    </xf>
    <xf numFmtId="164" fontId="50" fillId="0" borderId="0" xfId="0" applyNumberFormat="1" applyFont="1" applyAlignment="1" applyProtection="1">
      <alignment horizontal="center" vertical="top"/>
      <protection locked="0"/>
    </xf>
    <xf numFmtId="164" fontId="50" fillId="0" borderId="0" xfId="0" applyNumberFormat="1" applyFont="1" applyAlignment="1" applyProtection="1">
      <alignment horizontal="center" vertical="top" textRotation="90"/>
      <protection locked="0"/>
    </xf>
    <xf numFmtId="164" fontId="50" fillId="3" borderId="0" xfId="0" applyNumberFormat="1" applyFont="1" applyFill="1" applyAlignment="1" applyProtection="1">
      <alignment horizontal="center" vertical="top"/>
      <protection locked="0"/>
    </xf>
    <xf numFmtId="0" fontId="5" fillId="3" borderId="0" xfId="0" applyFont="1" applyFill="1" applyAlignment="1" applyProtection="1">
      <alignment horizontal="center" vertical="top"/>
      <protection locked="0"/>
    </xf>
    <xf numFmtId="164" fontId="5" fillId="3" borderId="0" xfId="0" applyNumberFormat="1" applyFont="1" applyFill="1" applyAlignment="1" applyProtection="1">
      <alignment horizontal="center" vertical="top"/>
      <protection locked="0"/>
    </xf>
    <xf numFmtId="164" fontId="5" fillId="0" borderId="0" xfId="0" applyNumberFormat="1" applyFont="1" applyAlignment="1" applyProtection="1">
      <alignment horizontal="center" vertical="top"/>
      <protection locked="0"/>
    </xf>
    <xf numFmtId="0" fontId="16" fillId="0" borderId="0" xfId="0" applyFont="1" applyAlignment="1" applyProtection="1">
      <alignment horizontal="center" vertical="top"/>
      <protection locked="0"/>
    </xf>
    <xf numFmtId="0" fontId="108" fillId="0" borderId="0" xfId="0" applyFont="1" applyAlignment="1" applyProtection="1">
      <alignment vertical="center" wrapText="1"/>
      <protection locked="0"/>
    </xf>
    <xf numFmtId="0" fontId="108" fillId="3" borderId="0" xfId="0" applyFont="1" applyFill="1" applyAlignment="1" applyProtection="1">
      <alignment vertical="center" wrapText="1"/>
      <protection locked="0"/>
    </xf>
    <xf numFmtId="0" fontId="5" fillId="9" borderId="0" xfId="0" applyFont="1" applyFill="1" applyAlignment="1">
      <alignment horizontal="center" vertical="center"/>
    </xf>
    <xf numFmtId="0" fontId="189" fillId="0" borderId="182" xfId="0" applyFont="1" applyBorder="1" applyAlignment="1">
      <alignment horizontal="left" vertical="top" wrapText="1" indent="1"/>
    </xf>
    <xf numFmtId="164" fontId="188" fillId="0" borderId="183" xfId="0" applyNumberFormat="1" applyFont="1" applyBorder="1" applyAlignment="1">
      <alignment horizontal="center" vertical="top" shrinkToFit="1"/>
    </xf>
    <xf numFmtId="164" fontId="188" fillId="0" borderId="184" xfId="0" applyNumberFormat="1" applyFont="1" applyBorder="1" applyAlignment="1">
      <alignment horizontal="right" vertical="top" indent="1" shrinkToFit="1"/>
    </xf>
    <xf numFmtId="0" fontId="189" fillId="0" borderId="185" xfId="0" applyFont="1" applyBorder="1" applyAlignment="1">
      <alignment horizontal="left" vertical="top" wrapText="1" indent="1"/>
    </xf>
    <xf numFmtId="164" fontId="188" fillId="0" borderId="4" xfId="0" applyNumberFormat="1" applyFont="1" applyBorder="1" applyAlignment="1">
      <alignment horizontal="center" vertical="top" shrinkToFit="1"/>
    </xf>
    <xf numFmtId="164" fontId="188" fillId="0" borderId="5" xfId="0" applyNumberFormat="1" applyFont="1" applyBorder="1" applyAlignment="1">
      <alignment horizontal="right" vertical="top" indent="1" shrinkToFit="1"/>
    </xf>
    <xf numFmtId="0" fontId="189" fillId="0" borderId="186" xfId="0" applyFont="1" applyBorder="1" applyAlignment="1">
      <alignment horizontal="left" vertical="top" wrapText="1" indent="1"/>
    </xf>
    <xf numFmtId="164" fontId="188" fillId="0" borderId="187" xfId="0" applyNumberFormat="1" applyFont="1" applyBorder="1" applyAlignment="1">
      <alignment horizontal="center" vertical="top" shrinkToFit="1"/>
    </xf>
    <xf numFmtId="164" fontId="188" fillId="0" borderId="188" xfId="0" applyNumberFormat="1" applyFont="1" applyBorder="1" applyAlignment="1">
      <alignment horizontal="right" vertical="top" indent="1" shrinkToFit="1"/>
    </xf>
    <xf numFmtId="184" fontId="115" fillId="0" borderId="4" xfId="0" applyNumberFormat="1" applyFont="1" applyBorder="1" applyAlignment="1">
      <alignment horizontal="center" vertical="top" shrinkToFit="1"/>
    </xf>
    <xf numFmtId="0" fontId="118" fillId="0" borderId="4" xfId="0" applyFont="1" applyBorder="1" applyAlignment="1">
      <alignment horizontal="left" vertical="top" wrapText="1"/>
    </xf>
    <xf numFmtId="0" fontId="118" fillId="0" borderId="5" xfId="0" applyFont="1" applyBorder="1" applyAlignment="1">
      <alignment horizontal="left" vertical="top" wrapText="1"/>
    </xf>
    <xf numFmtId="0" fontId="16" fillId="9" borderId="0" xfId="0" applyFont="1" applyFill="1" applyAlignment="1" applyProtection="1">
      <alignment horizontal="center"/>
      <protection locked="0"/>
    </xf>
    <xf numFmtId="164" fontId="16" fillId="9" borderId="0" xfId="0" applyNumberFormat="1" applyFont="1" applyFill="1" applyAlignment="1" applyProtection="1">
      <alignment horizontal="right"/>
      <protection locked="0"/>
    </xf>
    <xf numFmtId="164" fontId="16" fillId="9" borderId="0" xfId="0" applyNumberFormat="1" applyFont="1" applyFill="1" applyProtection="1">
      <protection locked="0"/>
    </xf>
    <xf numFmtId="0" fontId="5" fillId="9" borderId="72" xfId="0" applyFont="1" applyFill="1" applyBorder="1" applyProtection="1">
      <protection locked="0"/>
    </xf>
    <xf numFmtId="0" fontId="104" fillId="9" borderId="0" xfId="0" applyFont="1" applyFill="1" applyAlignment="1">
      <alignment vertical="center" textRotation="90"/>
    </xf>
    <xf numFmtId="0" fontId="126" fillId="9" borderId="0" xfId="0" applyFont="1" applyFill="1" applyAlignment="1">
      <alignment vertical="center"/>
    </xf>
    <xf numFmtId="164" fontId="109" fillId="9" borderId="0" xfId="0" applyNumberFormat="1" applyFont="1" applyFill="1" applyAlignment="1">
      <alignment vertical="center"/>
    </xf>
    <xf numFmtId="0" fontId="127" fillId="9" borderId="0" xfId="0" applyFont="1" applyFill="1" applyAlignment="1">
      <alignment vertical="center"/>
    </xf>
    <xf numFmtId="0" fontId="156" fillId="9" borderId="0" xfId="0" applyFont="1" applyFill="1" applyAlignment="1">
      <alignment vertical="center" wrapText="1"/>
    </xf>
    <xf numFmtId="0" fontId="110" fillId="9" borderId="0" xfId="0" applyFont="1" applyFill="1" applyAlignment="1">
      <alignment vertical="center" textRotation="90"/>
    </xf>
    <xf numFmtId="0" fontId="136" fillId="9" borderId="0" xfId="0" applyFont="1" applyFill="1" applyAlignment="1">
      <alignment vertical="center"/>
    </xf>
    <xf numFmtId="0" fontId="153" fillId="9" borderId="0" xfId="0" applyFont="1" applyFill="1"/>
    <xf numFmtId="181" fontId="175" fillId="9" borderId="0" xfId="0" applyNumberFormat="1" applyFont="1" applyFill="1" applyAlignment="1">
      <alignment vertical="center" wrapText="1"/>
    </xf>
    <xf numFmtId="0" fontId="104" fillId="4" borderId="0" xfId="0" applyFont="1" applyFill="1"/>
    <xf numFmtId="0" fontId="130" fillId="3" borderId="0" xfId="3" applyFont="1" applyFill="1" applyAlignment="1">
      <alignment vertical="center"/>
    </xf>
    <xf numFmtId="0" fontId="144" fillId="3" borderId="0" xfId="3" applyFont="1" applyFill="1" applyAlignment="1">
      <alignment horizontal="center" vertical="center"/>
    </xf>
    <xf numFmtId="0" fontId="130" fillId="3" borderId="0" xfId="3" applyFont="1" applyFill="1"/>
    <xf numFmtId="0" fontId="193" fillId="3" borderId="0" xfId="3" applyFont="1" applyFill="1" applyAlignment="1">
      <alignment horizontal="right" vertical="center"/>
    </xf>
    <xf numFmtId="0" fontId="144" fillId="3" borderId="0" xfId="3" applyFont="1" applyFill="1" applyAlignment="1">
      <alignment vertical="center"/>
    </xf>
    <xf numFmtId="0" fontId="193" fillId="3" borderId="0" xfId="3" applyFont="1" applyFill="1" applyAlignment="1">
      <alignment horizontal="left" vertical="center"/>
    </xf>
    <xf numFmtId="176" fontId="193" fillId="3" borderId="0" xfId="3" applyNumberFormat="1" applyFont="1" applyFill="1" applyAlignment="1">
      <alignment horizontal="left" vertical="center"/>
    </xf>
    <xf numFmtId="0" fontId="193" fillId="3" borderId="0" xfId="3" applyFont="1" applyFill="1" applyAlignment="1">
      <alignment horizontal="center" vertical="center"/>
    </xf>
    <xf numFmtId="0" fontId="130" fillId="3" borderId="0" xfId="3" applyFont="1" applyFill="1" applyAlignment="1">
      <alignment horizontal="center" vertical="center"/>
    </xf>
    <xf numFmtId="0" fontId="193" fillId="0" borderId="0" xfId="3" applyFont="1" applyAlignment="1">
      <alignment horizontal="left" vertical="center"/>
    </xf>
    <xf numFmtId="180" fontId="195" fillId="3" borderId="0" xfId="3" applyNumberFormat="1" applyFont="1" applyFill="1" applyAlignment="1">
      <alignment vertical="center"/>
    </xf>
    <xf numFmtId="176" fontId="130" fillId="3" borderId="0" xfId="3" applyNumberFormat="1" applyFont="1" applyFill="1"/>
    <xf numFmtId="0" fontId="192" fillId="3" borderId="0" xfId="3" applyFont="1" applyFill="1" applyAlignment="1">
      <alignment vertical="center" wrapText="1"/>
    </xf>
    <xf numFmtId="0" fontId="192" fillId="3" borderId="0" xfId="3" applyFont="1" applyFill="1"/>
    <xf numFmtId="180" fontId="104" fillId="3" borderId="0" xfId="3" applyNumberFormat="1" applyFont="1" applyFill="1" applyAlignment="1">
      <alignment vertical="center"/>
    </xf>
    <xf numFmtId="0" fontId="107" fillId="3" borderId="0" xfId="3" applyFont="1" applyFill="1" applyAlignment="1">
      <alignment vertical="center"/>
    </xf>
    <xf numFmtId="0" fontId="107" fillId="3" borderId="0" xfId="3" applyFont="1" applyFill="1"/>
    <xf numFmtId="0" fontId="104" fillId="3" borderId="0" xfId="3" applyFont="1" applyFill="1" applyAlignment="1">
      <alignment horizontal="right" vertical="center" wrapText="1"/>
    </xf>
    <xf numFmtId="176" fontId="196" fillId="3" borderId="0" xfId="3" applyNumberFormat="1" applyFont="1" applyFill="1" applyAlignment="1">
      <alignment vertical="center"/>
    </xf>
    <xf numFmtId="0" fontId="177" fillId="3" borderId="0" xfId="3" applyFont="1" applyFill="1" applyAlignment="1">
      <alignment vertical="center"/>
    </xf>
    <xf numFmtId="1" fontId="177" fillId="3" borderId="0" xfId="3" applyNumberFormat="1" applyFont="1" applyFill="1" applyAlignment="1">
      <alignment vertical="center"/>
    </xf>
    <xf numFmtId="1" fontId="177" fillId="3" borderId="0" xfId="3" applyNumberFormat="1" applyFont="1" applyFill="1" applyAlignment="1">
      <alignment horizontal="center" vertical="center"/>
    </xf>
    <xf numFmtId="0" fontId="130" fillId="3" borderId="0" xfId="3" applyFont="1" applyFill="1" applyAlignment="1">
      <alignment vertical="center" wrapText="1"/>
    </xf>
    <xf numFmtId="172" fontId="176" fillId="3" borderId="0" xfId="3" applyNumberFormat="1" applyFont="1" applyFill="1" applyAlignment="1">
      <alignment horizontal="center" vertical="center"/>
    </xf>
    <xf numFmtId="0" fontId="176" fillId="3" borderId="0" xfId="3" applyFont="1" applyFill="1" applyAlignment="1">
      <alignment horizontal="center" vertical="center"/>
    </xf>
    <xf numFmtId="0" fontId="130" fillId="3" borderId="0" xfId="3" applyFont="1" applyFill="1" applyAlignment="1">
      <alignment horizontal="right" vertical="center"/>
    </xf>
    <xf numFmtId="0" fontId="177" fillId="3" borderId="0" xfId="3" applyFont="1" applyFill="1" applyAlignment="1">
      <alignment horizontal="center"/>
    </xf>
    <xf numFmtId="180" fontId="126" fillId="3" borderId="0" xfId="3" applyNumberFormat="1" applyFont="1" applyFill="1" applyAlignment="1">
      <alignment vertical="center"/>
    </xf>
    <xf numFmtId="0" fontId="126" fillId="3" borderId="0" xfId="3" applyFont="1" applyFill="1" applyAlignment="1">
      <alignment vertical="center"/>
    </xf>
    <xf numFmtId="1" fontId="130" fillId="34" borderId="0" xfId="3" applyNumberFormat="1" applyFont="1" applyFill="1" applyAlignment="1" applyProtection="1">
      <alignment horizontal="center" vertical="center"/>
      <protection locked="0"/>
    </xf>
    <xf numFmtId="176" fontId="126" fillId="3" borderId="0" xfId="3" applyNumberFormat="1" applyFont="1" applyFill="1" applyAlignment="1">
      <alignment horizontal="center" vertical="center"/>
    </xf>
    <xf numFmtId="176" fontId="126" fillId="3" borderId="0" xfId="3" applyNumberFormat="1" applyFont="1" applyFill="1" applyAlignment="1">
      <alignment horizontal="left" vertical="center"/>
    </xf>
    <xf numFmtId="1" fontId="130" fillId="3" borderId="0" xfId="3" applyNumberFormat="1" applyFont="1" applyFill="1" applyAlignment="1">
      <alignment horizontal="center" vertical="center"/>
    </xf>
    <xf numFmtId="0" fontId="130" fillId="3" borderId="0" xfId="3" applyFont="1" applyFill="1" applyAlignment="1">
      <alignment horizontal="center"/>
    </xf>
    <xf numFmtId="0" fontId="130" fillId="3" borderId="0" xfId="3" applyFont="1" applyFill="1" applyAlignment="1">
      <alignment wrapText="1"/>
    </xf>
    <xf numFmtId="0" fontId="130" fillId="3" borderId="0" xfId="3" applyFont="1" applyFill="1" applyAlignment="1">
      <alignment horizontal="right" wrapText="1"/>
    </xf>
    <xf numFmtId="0" fontId="193" fillId="3" borderId="0" xfId="3" applyFont="1" applyFill="1" applyAlignment="1">
      <alignment vertical="center"/>
    </xf>
    <xf numFmtId="0" fontId="193" fillId="3" borderId="193" xfId="3" applyFont="1" applyFill="1" applyBorder="1" applyAlignment="1">
      <alignment horizontal="right" vertical="center"/>
    </xf>
    <xf numFmtId="176" fontId="191" fillId="34" borderId="193" xfId="3" applyNumberFormat="1" applyFont="1" applyFill="1" applyBorder="1" applyAlignment="1" applyProtection="1">
      <alignment horizontal="center" vertical="center"/>
      <protection locked="0"/>
    </xf>
    <xf numFmtId="0" fontId="126" fillId="3" borderId="193" xfId="3" applyFont="1" applyFill="1" applyBorder="1" applyAlignment="1">
      <alignment horizontal="left" vertical="center"/>
    </xf>
    <xf numFmtId="0" fontId="193" fillId="3" borderId="193" xfId="3" applyFont="1" applyFill="1" applyBorder="1" applyAlignment="1">
      <alignment horizontal="left" vertical="center"/>
    </xf>
    <xf numFmtId="0" fontId="191" fillId="34" borderId="193" xfId="3" applyFont="1" applyFill="1" applyBorder="1" applyAlignment="1">
      <alignment horizontal="center" vertical="center"/>
    </xf>
    <xf numFmtId="176" fontId="126" fillId="3" borderId="193" xfId="3" applyNumberFormat="1" applyFont="1" applyFill="1" applyBorder="1" applyAlignment="1">
      <alignment horizontal="center" vertical="center"/>
    </xf>
    <xf numFmtId="176" fontId="193" fillId="3" borderId="193" xfId="3" applyNumberFormat="1" applyFont="1" applyFill="1" applyBorder="1" applyAlignment="1">
      <alignment horizontal="left" vertical="center"/>
    </xf>
    <xf numFmtId="0" fontId="191" fillId="34" borderId="193" xfId="3" applyFont="1" applyFill="1" applyBorder="1" applyAlignment="1" applyProtection="1">
      <alignment horizontal="center" vertical="center"/>
      <protection locked="0"/>
    </xf>
    <xf numFmtId="0" fontId="126" fillId="3" borderId="193" xfId="3" applyFont="1" applyFill="1" applyBorder="1" applyAlignment="1">
      <alignment horizontal="center" vertical="center" wrapText="1"/>
    </xf>
    <xf numFmtId="0" fontId="193" fillId="3" borderId="193" xfId="3" applyFont="1" applyFill="1" applyBorder="1" applyAlignment="1">
      <alignment horizontal="center" vertical="center" wrapText="1"/>
    </xf>
    <xf numFmtId="0" fontId="193" fillId="3" borderId="191" xfId="3" applyFont="1" applyFill="1" applyBorder="1" applyAlignment="1">
      <alignment horizontal="left" vertical="center"/>
    </xf>
    <xf numFmtId="0" fontId="193" fillId="34" borderId="0" xfId="3" applyFont="1" applyFill="1" applyAlignment="1">
      <alignment horizontal="right" vertical="center"/>
    </xf>
    <xf numFmtId="0" fontId="126" fillId="34" borderId="0" xfId="3" applyFont="1" applyFill="1" applyAlignment="1">
      <alignment horizontal="right" vertical="center"/>
    </xf>
    <xf numFmtId="0" fontId="107" fillId="36" borderId="0" xfId="3" applyFont="1" applyFill="1"/>
    <xf numFmtId="0" fontId="107" fillId="36" borderId="191" xfId="3" applyFont="1" applyFill="1" applyBorder="1" applyAlignment="1">
      <alignment horizontal="center" vertical="center"/>
    </xf>
    <xf numFmtId="0" fontId="104" fillId="3" borderId="0" xfId="3" applyFont="1" applyFill="1" applyAlignment="1">
      <alignment vertical="center"/>
    </xf>
    <xf numFmtId="0" fontId="104" fillId="3" borderId="0" xfId="3" applyFont="1" applyFill="1" applyAlignment="1">
      <alignment horizontal="right" vertical="center"/>
    </xf>
    <xf numFmtId="172" fontId="126" fillId="34" borderId="193" xfId="3" applyNumberFormat="1" applyFont="1" applyFill="1" applyBorder="1" applyAlignment="1" applyProtection="1">
      <alignment horizontal="center" vertical="center"/>
      <protection locked="0"/>
    </xf>
    <xf numFmtId="0" fontId="126" fillId="34" borderId="193" xfId="3" applyFont="1" applyFill="1" applyBorder="1" applyAlignment="1" applyProtection="1">
      <alignment horizontal="center" vertical="center"/>
      <protection locked="0"/>
    </xf>
    <xf numFmtId="0" fontId="96" fillId="3" borderId="0" xfId="3" applyFont="1" applyFill="1" applyAlignment="1">
      <alignment vertical="center"/>
    </xf>
    <xf numFmtId="0" fontId="174" fillId="3" borderId="0" xfId="3" applyFont="1" applyFill="1" applyAlignment="1">
      <alignment horizontal="center" vertical="center"/>
    </xf>
    <xf numFmtId="180" fontId="198" fillId="3" borderId="0" xfId="3" applyNumberFormat="1" applyFont="1" applyFill="1" applyAlignment="1">
      <alignment vertical="center"/>
    </xf>
    <xf numFmtId="176" fontId="104" fillId="3" borderId="0" xfId="3" applyNumberFormat="1" applyFont="1" applyFill="1" applyAlignment="1">
      <alignment horizontal="right" vertical="center"/>
    </xf>
    <xf numFmtId="178" fontId="174" fillId="3" borderId="0" xfId="3" applyNumberFormat="1" applyFont="1" applyFill="1" applyAlignment="1">
      <alignment vertical="center"/>
    </xf>
    <xf numFmtId="0" fontId="130" fillId="36" borderId="0" xfId="3" applyFont="1" applyFill="1" applyAlignment="1">
      <alignment horizontal="center" vertical="center"/>
    </xf>
    <xf numFmtId="0" fontId="130" fillId="3" borderId="195" xfId="3" applyFont="1" applyFill="1" applyBorder="1"/>
    <xf numFmtId="0" fontId="194" fillId="3" borderId="195" xfId="3" applyFont="1" applyFill="1" applyBorder="1" applyAlignment="1">
      <alignment horizontal="center" vertical="center"/>
    </xf>
    <xf numFmtId="178" fontId="174" fillId="3" borderId="196" xfId="3" applyNumberFormat="1" applyFont="1" applyFill="1" applyBorder="1" applyAlignment="1">
      <alignment horizontal="center" vertical="center"/>
    </xf>
    <xf numFmtId="172" fontId="130" fillId="3" borderId="196" xfId="3" applyNumberFormat="1" applyFont="1" applyFill="1" applyBorder="1" applyAlignment="1">
      <alignment horizontal="center" vertical="center"/>
    </xf>
    <xf numFmtId="0" fontId="107" fillId="3" borderId="196" xfId="3" applyFont="1" applyFill="1" applyBorder="1" applyAlignment="1">
      <alignment horizontal="center" vertical="center"/>
    </xf>
    <xf numFmtId="178" fontId="133" fillId="3" borderId="0" xfId="3" applyNumberFormat="1" applyFont="1" applyFill="1" applyAlignment="1">
      <alignment vertical="center"/>
    </xf>
    <xf numFmtId="172" fontId="174" fillId="3" borderId="0" xfId="3" applyNumberFormat="1" applyFont="1" applyFill="1" applyAlignment="1">
      <alignment vertical="top"/>
    </xf>
    <xf numFmtId="0" fontId="158" fillId="37" borderId="0" xfId="3" applyFont="1" applyFill="1" applyAlignment="1">
      <alignment vertical="center"/>
    </xf>
    <xf numFmtId="180" fontId="3" fillId="37" borderId="0" xfId="3" applyNumberFormat="1" applyFont="1" applyFill="1" applyAlignment="1">
      <alignment vertical="center"/>
    </xf>
    <xf numFmtId="0" fontId="9" fillId="37" borderId="0" xfId="3" applyFont="1" applyFill="1"/>
    <xf numFmtId="168" fontId="3" fillId="37" borderId="0" xfId="3" applyNumberFormat="1" applyFont="1" applyFill="1" applyAlignment="1">
      <alignment horizontal="left" vertical="center"/>
    </xf>
    <xf numFmtId="0" fontId="96" fillId="37" borderId="0" xfId="3" applyFont="1" applyFill="1" applyAlignment="1">
      <alignment vertical="center"/>
    </xf>
    <xf numFmtId="0" fontId="3" fillId="37" borderId="0" xfId="3" applyFont="1" applyFill="1" applyAlignment="1">
      <alignment horizontal="center" vertical="center"/>
    </xf>
    <xf numFmtId="1" fontId="191" fillId="34" borderId="193" xfId="3" applyNumberFormat="1" applyFont="1" applyFill="1" applyBorder="1" applyAlignment="1" applyProtection="1">
      <alignment horizontal="center" vertical="center"/>
      <protection locked="0"/>
    </xf>
    <xf numFmtId="176" fontId="130" fillId="34" borderId="191" xfId="3" applyNumberFormat="1" applyFont="1" applyFill="1" applyBorder="1" applyAlignment="1" applyProtection="1">
      <alignment horizontal="center" vertical="center"/>
      <protection locked="0"/>
    </xf>
    <xf numFmtId="177" fontId="200" fillId="3" borderId="0" xfId="3" applyNumberFormat="1" applyFont="1" applyFill="1" applyAlignment="1">
      <alignment vertical="center"/>
    </xf>
    <xf numFmtId="177" fontId="200" fillId="3" borderId="0" xfId="3" applyNumberFormat="1" applyFont="1" applyFill="1" applyAlignment="1">
      <alignment horizontal="left" vertical="center"/>
    </xf>
    <xf numFmtId="0" fontId="130" fillId="3" borderId="10" xfId="3" applyFont="1" applyFill="1" applyBorder="1" applyAlignment="1">
      <alignment vertical="center"/>
    </xf>
    <xf numFmtId="0" fontId="201" fillId="3" borderId="0" xfId="3" applyFont="1" applyFill="1" applyAlignment="1">
      <alignment vertical="center"/>
    </xf>
    <xf numFmtId="0" fontId="204" fillId="3" borderId="10" xfId="3" applyFont="1" applyFill="1" applyBorder="1"/>
    <xf numFmtId="176" fontId="107" fillId="3" borderId="0" xfId="3" applyNumberFormat="1" applyFont="1" applyFill="1" applyAlignment="1">
      <alignment horizontal="right" vertical="center"/>
    </xf>
    <xf numFmtId="176" fontId="107" fillId="3" borderId="0" xfId="3" applyNumberFormat="1" applyFont="1" applyFill="1" applyAlignment="1">
      <alignment horizontal="center" vertical="center"/>
    </xf>
    <xf numFmtId="2" fontId="107" fillId="3" borderId="0" xfId="3" applyNumberFormat="1" applyFont="1" applyFill="1" applyAlignment="1">
      <alignment horizontal="center" vertical="center"/>
    </xf>
    <xf numFmtId="177" fontId="130" fillId="3" borderId="0" xfId="3" applyNumberFormat="1" applyFont="1" applyFill="1" applyAlignment="1">
      <alignment vertical="center"/>
    </xf>
    <xf numFmtId="177" fontId="107" fillId="3" borderId="0" xfId="3" applyNumberFormat="1" applyFont="1" applyFill="1" applyAlignment="1">
      <alignment horizontal="right" vertical="center"/>
    </xf>
    <xf numFmtId="177" fontId="107" fillId="3" borderId="0" xfId="3" applyNumberFormat="1" applyFont="1" applyFill="1" applyAlignment="1">
      <alignment horizontal="center" vertical="center"/>
    </xf>
    <xf numFmtId="177" fontId="107" fillId="3" borderId="10" xfId="3" applyNumberFormat="1" applyFont="1" applyFill="1" applyBorder="1" applyAlignment="1">
      <alignment horizontal="center" vertical="center"/>
    </xf>
    <xf numFmtId="176" fontId="104" fillId="3" borderId="0" xfId="3" applyNumberFormat="1" applyFont="1" applyFill="1" applyAlignment="1">
      <alignment horizontal="left" vertical="center"/>
    </xf>
    <xf numFmtId="177" fontId="104" fillId="3" borderId="0" xfId="3" applyNumberFormat="1" applyFont="1" applyFill="1" applyAlignment="1">
      <alignment horizontal="right" vertical="center"/>
    </xf>
    <xf numFmtId="177" fontId="144" fillId="3" borderId="0" xfId="3" applyNumberFormat="1" applyFont="1" applyFill="1" applyAlignment="1">
      <alignment horizontal="right" vertical="center"/>
    </xf>
    <xf numFmtId="0" fontId="144" fillId="3" borderId="0" xfId="3" applyFont="1" applyFill="1"/>
    <xf numFmtId="0" fontId="144" fillId="3" borderId="0" xfId="3" applyFont="1" applyFill="1" applyAlignment="1">
      <alignment horizontal="center"/>
    </xf>
    <xf numFmtId="177" fontId="104" fillId="3" borderId="0" xfId="3" applyNumberFormat="1" applyFont="1" applyFill="1" applyAlignment="1">
      <alignment horizontal="right"/>
    </xf>
    <xf numFmtId="177" fontId="107" fillId="3" borderId="0" xfId="3" applyNumberFormat="1" applyFont="1" applyFill="1" applyAlignment="1">
      <alignment horizontal="left" vertical="center"/>
    </xf>
    <xf numFmtId="177" fontId="107" fillId="3" borderId="10" xfId="3" applyNumberFormat="1" applyFont="1" applyFill="1" applyBorder="1" applyAlignment="1">
      <alignment horizontal="left" vertical="center"/>
    </xf>
    <xf numFmtId="176" fontId="107" fillId="3" borderId="10" xfId="3" applyNumberFormat="1" applyFont="1" applyFill="1" applyBorder="1" applyAlignment="1">
      <alignment horizontal="left" vertical="center"/>
    </xf>
    <xf numFmtId="177" fontId="205" fillId="3" borderId="0" xfId="3" applyNumberFormat="1" applyFont="1" applyFill="1"/>
    <xf numFmtId="177" fontId="104" fillId="3" borderId="0" xfId="3" applyNumberFormat="1" applyFont="1" applyFill="1"/>
    <xf numFmtId="177" fontId="104" fillId="3" borderId="10" xfId="3" applyNumberFormat="1" applyFont="1" applyFill="1" applyBorder="1"/>
    <xf numFmtId="0" fontId="103" fillId="3" borderId="0" xfId="3" applyFont="1" applyFill="1" applyAlignment="1">
      <alignment horizontal="left" vertical="center"/>
    </xf>
    <xf numFmtId="0" fontId="103" fillId="3" borderId="10" xfId="3" applyFont="1" applyFill="1" applyBorder="1" applyAlignment="1">
      <alignment horizontal="left" vertical="center"/>
    </xf>
    <xf numFmtId="0" fontId="130" fillId="3" borderId="10" xfId="3" applyFont="1" applyFill="1" applyBorder="1"/>
    <xf numFmtId="2" fontId="104" fillId="3" borderId="0" xfId="3" applyNumberFormat="1" applyFont="1" applyFill="1" applyAlignment="1">
      <alignment horizontal="right" vertical="center"/>
    </xf>
    <xf numFmtId="177" fontId="144" fillId="3" borderId="0" xfId="3" applyNumberFormat="1" applyFont="1" applyFill="1"/>
    <xf numFmtId="177" fontId="133" fillId="3" borderId="0" xfId="3" applyNumberFormat="1" applyFont="1" applyFill="1" applyAlignment="1">
      <alignment vertical="center"/>
    </xf>
    <xf numFmtId="0" fontId="202" fillId="3" borderId="0" xfId="3" applyFont="1" applyFill="1" applyAlignment="1">
      <alignment vertical="center" wrapText="1"/>
    </xf>
    <xf numFmtId="0" fontId="199" fillId="3" borderId="0" xfId="3" applyFont="1" applyFill="1" applyAlignment="1">
      <alignment vertical="center"/>
    </xf>
    <xf numFmtId="0" fontId="9" fillId="3" borderId="0" xfId="3" applyFont="1" applyFill="1" applyAlignment="1">
      <alignment horizontal="left"/>
    </xf>
    <xf numFmtId="0" fontId="5" fillId="4" borderId="0" xfId="0" applyFont="1" applyFill="1"/>
    <xf numFmtId="0" fontId="132" fillId="9" borderId="0" xfId="0" applyFont="1" applyFill="1" applyAlignment="1">
      <alignment vertical="center" wrapText="1"/>
    </xf>
    <xf numFmtId="0" fontId="164" fillId="9" borderId="0" xfId="0" applyFont="1" applyFill="1" applyAlignment="1">
      <alignment vertical="center" wrapText="1"/>
    </xf>
    <xf numFmtId="0" fontId="171" fillId="9" borderId="0" xfId="0" applyFont="1" applyFill="1" applyAlignment="1">
      <alignment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5" fillId="36" borderId="205" xfId="0" applyFont="1" applyFill="1" applyBorder="1" applyProtection="1">
      <protection locked="0"/>
    </xf>
    <xf numFmtId="0" fontId="104" fillId="0" borderId="0" xfId="0" applyFont="1" applyProtection="1">
      <protection locked="0"/>
    </xf>
    <xf numFmtId="0" fontId="132" fillId="0" borderId="0" xfId="0" applyFont="1" applyAlignment="1" applyProtection="1">
      <alignment vertical="center"/>
      <protection locked="0"/>
    </xf>
    <xf numFmtId="0" fontId="131" fillId="0" borderId="0" xfId="0" applyFont="1" applyAlignment="1" applyProtection="1">
      <alignment horizontal="center" vertical="center"/>
      <protection locked="0"/>
    </xf>
    <xf numFmtId="0" fontId="168" fillId="0" borderId="0" xfId="0" applyFont="1" applyAlignment="1" applyProtection="1">
      <alignment horizontal="center" vertical="center"/>
      <protection locked="0"/>
    </xf>
    <xf numFmtId="0" fontId="167" fillId="0" borderId="0" xfId="0" applyFont="1" applyAlignment="1" applyProtection="1">
      <alignment horizontal="center"/>
      <protection locked="0"/>
    </xf>
    <xf numFmtId="0" fontId="166" fillId="0" borderId="0" xfId="0" applyFont="1" applyAlignment="1" applyProtection="1">
      <alignment vertical="center"/>
      <protection locked="0"/>
    </xf>
    <xf numFmtId="0" fontId="168" fillId="0" borderId="0" xfId="0" applyFont="1" applyAlignment="1" applyProtection="1">
      <alignment vertical="center"/>
      <protection locked="0"/>
    </xf>
    <xf numFmtId="0" fontId="166" fillId="4" borderId="0" xfId="0" applyFont="1" applyFill="1" applyAlignment="1">
      <alignment horizontal="center" vertical="center"/>
    </xf>
    <xf numFmtId="0" fontId="9" fillId="9" borderId="0" xfId="0" applyFont="1" applyFill="1" applyProtection="1">
      <protection locked="0"/>
    </xf>
    <xf numFmtId="0" fontId="41" fillId="9" borderId="0" xfId="0" applyFont="1" applyFill="1" applyProtection="1">
      <protection locked="0"/>
    </xf>
    <xf numFmtId="0" fontId="9" fillId="9" borderId="0" xfId="0" applyFont="1" applyFill="1" applyAlignment="1" applyProtection="1">
      <alignment horizontal="center"/>
      <protection locked="0"/>
    </xf>
    <xf numFmtId="0" fontId="2" fillId="9" borderId="0" xfId="0" applyFont="1" applyFill="1" applyProtection="1">
      <protection locked="0"/>
    </xf>
    <xf numFmtId="0" fontId="2" fillId="9" borderId="0" xfId="0" applyFont="1" applyFill="1" applyAlignment="1" applyProtection="1">
      <alignment horizontal="center"/>
      <protection locked="0"/>
    </xf>
    <xf numFmtId="164" fontId="2" fillId="9" borderId="0" xfId="0" applyNumberFormat="1" applyFont="1" applyFill="1" applyAlignment="1" applyProtection="1">
      <alignment horizontal="right"/>
      <protection locked="0"/>
    </xf>
    <xf numFmtId="164" fontId="2" fillId="9" borderId="0" xfId="0" applyNumberFormat="1" applyFont="1" applyFill="1" applyProtection="1">
      <protection locked="0"/>
    </xf>
    <xf numFmtId="164" fontId="5" fillId="9" borderId="0" xfId="0" applyNumberFormat="1" applyFont="1" applyFill="1" applyProtection="1">
      <protection locked="0"/>
    </xf>
    <xf numFmtId="0" fontId="104" fillId="3" borderId="0" xfId="0" applyFont="1" applyFill="1" applyProtection="1">
      <protection locked="0"/>
    </xf>
    <xf numFmtId="0" fontId="9" fillId="3" borderId="0" xfId="0" applyFont="1" applyFill="1" applyProtection="1">
      <protection locked="0"/>
    </xf>
    <xf numFmtId="0" fontId="41" fillId="3" borderId="0" xfId="0" applyFont="1" applyFill="1" applyProtection="1">
      <protection locked="0"/>
    </xf>
    <xf numFmtId="0" fontId="9" fillId="3" borderId="0" xfId="0" applyFont="1" applyFill="1" applyAlignment="1" applyProtection="1">
      <alignment horizontal="center"/>
      <protection locked="0"/>
    </xf>
    <xf numFmtId="0" fontId="108" fillId="3" borderId="0" xfId="0" applyFont="1" applyFill="1" applyAlignment="1" applyProtection="1">
      <alignment horizontal="right" vertical="center"/>
      <protection locked="0"/>
    </xf>
    <xf numFmtId="0" fontId="36" fillId="3" borderId="0" xfId="0" applyFont="1" applyFill="1" applyAlignment="1" applyProtection="1">
      <alignment horizontal="center" vertical="center"/>
      <protection locked="0"/>
    </xf>
    <xf numFmtId="0" fontId="10" fillId="3" borderId="0" xfId="0" applyFont="1" applyFill="1" applyProtection="1">
      <protection locked="0"/>
    </xf>
    <xf numFmtId="0" fontId="3" fillId="3" borderId="0" xfId="0" applyFont="1" applyFill="1" applyAlignment="1" applyProtection="1">
      <alignment horizontal="center" vertical="center" textRotation="90"/>
      <protection locked="0"/>
    </xf>
    <xf numFmtId="0" fontId="43" fillId="3" borderId="0" xfId="0" applyFont="1" applyFill="1" applyAlignment="1" applyProtection="1">
      <alignment textRotation="90"/>
      <protection locked="0"/>
    </xf>
    <xf numFmtId="0" fontId="44" fillId="3" borderId="0" xfId="0" applyFont="1" applyFill="1" applyAlignment="1" applyProtection="1">
      <alignment horizontal="right" vertical="center"/>
      <protection locked="0"/>
    </xf>
    <xf numFmtId="0" fontId="36" fillId="3" borderId="0" xfId="0" applyFont="1" applyFill="1" applyAlignment="1" applyProtection="1">
      <alignment horizontal="right" vertical="center"/>
      <protection locked="0"/>
    </xf>
    <xf numFmtId="0" fontId="166" fillId="4" borderId="0" xfId="0" applyFont="1" applyFill="1"/>
    <xf numFmtId="0" fontId="166" fillId="4" borderId="0" xfId="0" applyFont="1" applyFill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5" fillId="4" borderId="0" xfId="0" applyFont="1" applyFill="1" applyAlignment="1">
      <alignment vertical="center"/>
    </xf>
    <xf numFmtId="0" fontId="16" fillId="4" borderId="0" xfId="0" applyFont="1" applyFill="1"/>
    <xf numFmtId="9" fontId="104" fillId="4" borderId="0" xfId="5" applyFont="1" applyFill="1" applyBorder="1" applyAlignment="1" applyProtection="1">
      <alignment vertical="center"/>
    </xf>
    <xf numFmtId="9" fontId="104" fillId="4" borderId="0" xfId="5" applyFont="1" applyFill="1" applyBorder="1" applyAlignment="1" applyProtection="1">
      <alignment horizontal="left" vertical="center"/>
    </xf>
    <xf numFmtId="9" fontId="5" fillId="4" borderId="0" xfId="5" applyFont="1" applyFill="1" applyBorder="1" applyProtection="1"/>
    <xf numFmtId="0" fontId="104" fillId="4" borderId="0" xfId="0" applyFont="1" applyFill="1" applyAlignment="1">
      <alignment vertical="center"/>
    </xf>
    <xf numFmtId="0" fontId="104" fillId="38" borderId="0" xfId="0" applyFont="1" applyFill="1" applyAlignment="1">
      <alignment vertical="center"/>
    </xf>
    <xf numFmtId="0" fontId="103" fillId="4" borderId="0" xfId="0" applyFont="1" applyFill="1" applyAlignment="1">
      <alignment horizontal="right" vertical="center"/>
    </xf>
    <xf numFmtId="181" fontId="179" fillId="4" borderId="0" xfId="0" applyNumberFormat="1" applyFont="1" applyFill="1" applyAlignment="1">
      <alignment horizontal="left" vertical="center" wrapText="1"/>
    </xf>
    <xf numFmtId="9" fontId="104" fillId="4" borderId="0" xfId="5" applyFont="1" applyFill="1" applyBorder="1" applyProtection="1"/>
    <xf numFmtId="0" fontId="137" fillId="4" borderId="0" xfId="1" applyFont="1" applyFill="1" applyBorder="1" applyAlignment="1" applyProtection="1">
      <alignment horizontal="center" vertical="top"/>
    </xf>
    <xf numFmtId="0" fontId="50" fillId="0" borderId="0" xfId="0" applyFont="1" applyFill="1" applyProtection="1">
      <protection locked="0"/>
    </xf>
    <xf numFmtId="0" fontId="59" fillId="0" borderId="0" xfId="0" applyFont="1" applyFill="1" applyProtection="1">
      <protection locked="0"/>
    </xf>
    <xf numFmtId="0" fontId="5" fillId="0" borderId="0" xfId="0" applyFont="1" applyFill="1" applyProtection="1">
      <protection locked="0"/>
    </xf>
    <xf numFmtId="0" fontId="50" fillId="0" borderId="0" xfId="0" applyFont="1" applyFill="1" applyAlignment="1" applyProtection="1">
      <alignment vertical="center" textRotation="90"/>
      <protection locked="0"/>
    </xf>
    <xf numFmtId="0" fontId="50" fillId="0" borderId="0" xfId="0" applyFont="1" applyFill="1" applyAlignment="1" applyProtection="1">
      <alignment horizontal="center"/>
      <protection locked="0"/>
    </xf>
    <xf numFmtId="164" fontId="50" fillId="0" borderId="0" xfId="0" applyNumberFormat="1" applyFont="1" applyFill="1" applyProtection="1">
      <protection locked="0"/>
    </xf>
    <xf numFmtId="164" fontId="5" fillId="0" borderId="0" xfId="0" applyNumberFormat="1" applyFont="1" applyFill="1" applyAlignment="1" applyProtection="1">
      <alignment horizontal="right"/>
      <protection locked="0"/>
    </xf>
    <xf numFmtId="164" fontId="5" fillId="0" borderId="0" xfId="0" applyNumberFormat="1" applyFont="1" applyFill="1" applyProtection="1">
      <protection locked="0"/>
    </xf>
    <xf numFmtId="0" fontId="16" fillId="0" borderId="0" xfId="0" applyFont="1" applyFill="1" applyProtection="1">
      <protection locked="0"/>
    </xf>
    <xf numFmtId="0" fontId="104" fillId="3" borderId="0" xfId="0" applyFont="1" applyFill="1" applyBorder="1" applyAlignment="1" applyProtection="1">
      <alignment vertical="center"/>
    </xf>
    <xf numFmtId="0" fontId="104" fillId="38" borderId="0" xfId="0" applyFont="1" applyFill="1" applyProtection="1">
      <protection locked="0"/>
    </xf>
    <xf numFmtId="0" fontId="128" fillId="38" borderId="0" xfId="0" applyFont="1" applyFill="1" applyProtection="1">
      <protection locked="0"/>
    </xf>
    <xf numFmtId="0" fontId="5" fillId="38" borderId="0" xfId="0" applyFont="1" applyFill="1" applyProtection="1">
      <protection locked="0"/>
    </xf>
    <xf numFmtId="0" fontId="5" fillId="38" borderId="72" xfId="0" applyFont="1" applyFill="1" applyBorder="1" applyProtection="1">
      <protection locked="0"/>
    </xf>
    <xf numFmtId="0" fontId="16" fillId="38" borderId="0" xfId="0" applyFont="1" applyFill="1" applyProtection="1">
      <protection locked="0"/>
    </xf>
    <xf numFmtId="0" fontId="16" fillId="38" borderId="0" xfId="0" applyFont="1" applyFill="1" applyAlignment="1" applyProtection="1">
      <alignment horizontal="center"/>
      <protection locked="0"/>
    </xf>
    <xf numFmtId="164" fontId="16" fillId="38" borderId="0" xfId="0" applyNumberFormat="1" applyFont="1" applyFill="1" applyAlignment="1" applyProtection="1">
      <alignment horizontal="right"/>
      <protection locked="0"/>
    </xf>
    <xf numFmtId="164" fontId="16" fillId="38" borderId="0" xfId="0" applyNumberFormat="1" applyFont="1" applyFill="1" applyProtection="1">
      <protection locked="0"/>
    </xf>
    <xf numFmtId="0" fontId="39" fillId="4" borderId="0" xfId="0" applyFont="1" applyFill="1" applyAlignment="1">
      <alignment horizontal="right" vertical="center"/>
    </xf>
    <xf numFmtId="0" fontId="5" fillId="4" borderId="0" xfId="0" applyFont="1" applyFill="1" applyAlignment="1">
      <alignment horizontal="center" vertical="top"/>
    </xf>
    <xf numFmtId="0" fontId="178" fillId="4" borderId="0" xfId="0" applyFont="1" applyFill="1" applyAlignment="1">
      <alignment vertical="center"/>
    </xf>
    <xf numFmtId="0" fontId="164" fillId="4" borderId="0" xfId="0" applyFont="1" applyFill="1" applyAlignment="1">
      <alignment vertical="center" wrapText="1"/>
    </xf>
    <xf numFmtId="0" fontId="153" fillId="4" borderId="0" xfId="0" applyFont="1" applyFill="1"/>
    <xf numFmtId="0" fontId="104" fillId="4" borderId="0" xfId="0" applyFont="1" applyFill="1" applyProtection="1">
      <protection locked="0"/>
    </xf>
    <xf numFmtId="0" fontId="128" fillId="4" borderId="0" xfId="0" applyFont="1" applyFill="1" applyProtection="1">
      <protection locked="0"/>
    </xf>
    <xf numFmtId="0" fontId="5" fillId="4" borderId="72" xfId="0" applyFont="1" applyFill="1" applyBorder="1" applyProtection="1">
      <protection locked="0"/>
    </xf>
    <xf numFmtId="0" fontId="16" fillId="4" borderId="0" xfId="0" applyFont="1" applyFill="1" applyAlignment="1" applyProtection="1">
      <alignment horizontal="center"/>
      <protection locked="0"/>
    </xf>
    <xf numFmtId="164" fontId="16" fillId="4" borderId="0" xfId="0" applyNumberFormat="1" applyFont="1" applyFill="1" applyAlignment="1" applyProtection="1">
      <alignment horizontal="right"/>
      <protection locked="0"/>
    </xf>
    <xf numFmtId="164" fontId="16" fillId="4" borderId="0" xfId="0" applyNumberFormat="1" applyFont="1" applyFill="1" applyProtection="1">
      <protection locked="0"/>
    </xf>
    <xf numFmtId="0" fontId="171" fillId="9" borderId="0" xfId="0" applyFont="1" applyFill="1" applyAlignment="1">
      <alignment vertical="top"/>
    </xf>
    <xf numFmtId="181" fontId="180" fillId="9" borderId="0" xfId="0" applyNumberFormat="1" applyFont="1" applyFill="1" applyAlignment="1">
      <alignment vertical="center" wrapText="1"/>
    </xf>
    <xf numFmtId="181" fontId="179" fillId="9" borderId="0" xfId="0" applyNumberFormat="1" applyFont="1" applyFill="1" applyAlignment="1">
      <alignment vertical="center" wrapText="1"/>
    </xf>
    <xf numFmtId="0" fontId="171" fillId="4" borderId="0" xfId="0" applyFont="1" applyFill="1" applyAlignment="1">
      <alignment vertical="center"/>
    </xf>
    <xf numFmtId="0" fontId="171" fillId="4" borderId="0" xfId="0" applyFont="1" applyFill="1" applyAlignment="1">
      <alignment vertical="top"/>
    </xf>
    <xf numFmtId="181" fontId="179" fillId="4" borderId="0" xfId="0" applyNumberFormat="1" applyFont="1" applyFill="1" applyAlignment="1">
      <alignment vertical="center" wrapText="1"/>
    </xf>
    <xf numFmtId="0" fontId="214" fillId="38" borderId="0" xfId="1" applyFont="1" applyFill="1" applyBorder="1" applyAlignment="1" applyProtection="1">
      <alignment vertical="top"/>
    </xf>
    <xf numFmtId="0" fontId="126" fillId="38" borderId="0" xfId="1" applyFont="1" applyFill="1" applyBorder="1" applyAlignment="1" applyProtection="1">
      <alignment horizontal="center" vertical="top"/>
    </xf>
    <xf numFmtId="0" fontId="104" fillId="38" borderId="0" xfId="1" applyFont="1" applyFill="1" applyBorder="1" applyAlignment="1" applyProtection="1">
      <alignment horizontal="center" vertical="top"/>
    </xf>
    <xf numFmtId="0" fontId="166" fillId="38" borderId="0" xfId="1" applyFont="1" applyFill="1" applyBorder="1" applyAlignment="1" applyProtection="1">
      <alignment vertical="center"/>
    </xf>
    <xf numFmtId="0" fontId="166" fillId="38" borderId="0" xfId="1" applyFont="1" applyFill="1" applyBorder="1" applyAlignment="1" applyProtection="1">
      <alignment vertical="center" wrapText="1"/>
    </xf>
    <xf numFmtId="0" fontId="166" fillId="38" borderId="0" xfId="1" applyFont="1" applyFill="1" applyBorder="1" applyAlignment="1" applyProtection="1">
      <alignment horizontal="center" vertical="center" wrapText="1"/>
    </xf>
    <xf numFmtId="0" fontId="166" fillId="38" borderId="0" xfId="1" applyFont="1" applyFill="1" applyBorder="1" applyAlignment="1" applyProtection="1">
      <alignment horizontal="center" vertical="center"/>
    </xf>
    <xf numFmtId="181" fontId="179" fillId="38" borderId="0" xfId="0" applyNumberFormat="1" applyFont="1" applyFill="1" applyAlignment="1">
      <alignment vertical="center" wrapText="1"/>
    </xf>
    <xf numFmtId="0" fontId="104" fillId="3" borderId="24" xfId="0" applyFont="1" applyFill="1" applyBorder="1" applyAlignment="1" applyProtection="1">
      <alignment horizontal="center" vertical="center"/>
    </xf>
    <xf numFmtId="0" fontId="5" fillId="4" borderId="0" xfId="0" applyFont="1" applyFill="1" applyProtection="1"/>
    <xf numFmtId="0" fontId="104" fillId="38" borderId="0" xfId="0" applyFont="1" applyFill="1" applyAlignment="1" applyProtection="1">
      <alignment vertical="center"/>
    </xf>
    <xf numFmtId="0" fontId="153" fillId="38" borderId="0" xfId="0" applyFont="1" applyFill="1" applyProtection="1"/>
    <xf numFmtId="181" fontId="134" fillId="4" borderId="0" xfId="0" applyNumberFormat="1" applyFont="1" applyFill="1" applyAlignment="1" applyProtection="1">
      <alignment horizontal="left" vertical="center" wrapText="1"/>
    </xf>
    <xf numFmtId="0" fontId="104" fillId="4" borderId="0" xfId="0" applyFont="1" applyFill="1" applyProtection="1"/>
    <xf numFmtId="0" fontId="80" fillId="38" borderId="0" xfId="0" applyFont="1" applyFill="1" applyProtection="1"/>
    <xf numFmtId="0" fontId="104" fillId="38" borderId="0" xfId="0" applyFont="1" applyFill="1" applyAlignment="1" applyProtection="1">
      <alignment horizontal="center" vertical="center"/>
    </xf>
    <xf numFmtId="0" fontId="104" fillId="38" borderId="0" xfId="0" applyFont="1" applyFill="1" applyProtection="1"/>
    <xf numFmtId="0" fontId="5" fillId="38" borderId="0" xfId="0" applyFont="1" applyFill="1" applyProtection="1"/>
    <xf numFmtId="0" fontId="104" fillId="4" borderId="0" xfId="0" applyFont="1" applyFill="1" applyAlignment="1" applyProtection="1">
      <alignment vertical="center"/>
    </xf>
    <xf numFmtId="0" fontId="126" fillId="38" borderId="0" xfId="0" applyFont="1" applyFill="1" applyAlignment="1" applyProtection="1">
      <alignment vertical="center"/>
    </xf>
    <xf numFmtId="0" fontId="126" fillId="38" borderId="0" xfId="0" applyFont="1" applyFill="1" applyAlignment="1" applyProtection="1">
      <alignment horizontal="left" vertical="center"/>
    </xf>
    <xf numFmtId="0" fontId="16" fillId="38" borderId="0" xfId="0" applyFont="1" applyFill="1" applyProtection="1"/>
    <xf numFmtId="0" fontId="16" fillId="4" borderId="0" xfId="0" applyFont="1" applyFill="1" applyProtection="1"/>
    <xf numFmtId="0" fontId="104" fillId="3" borderId="0" xfId="0" applyFont="1" applyFill="1" applyAlignment="1" applyProtection="1">
      <alignment horizontal="center" vertical="center" textRotation="90"/>
    </xf>
    <xf numFmtId="0" fontId="111" fillId="3" borderId="0" xfId="0" applyFont="1" applyFill="1" applyAlignment="1" applyProtection="1">
      <alignment horizontal="right" vertical="center"/>
    </xf>
    <xf numFmtId="164" fontId="104" fillId="4" borderId="0" xfId="0" applyNumberFormat="1" applyFont="1" applyFill="1" applyAlignment="1" applyProtection="1">
      <alignment vertical="center"/>
    </xf>
    <xf numFmtId="0" fontId="104" fillId="4" borderId="0" xfId="0" applyFont="1" applyFill="1" applyAlignment="1" applyProtection="1">
      <alignment horizontal="left" vertical="center"/>
    </xf>
    <xf numFmtId="0" fontId="126" fillId="38" borderId="0" xfId="0" applyFont="1" applyFill="1" applyAlignment="1" applyProtection="1">
      <alignment vertical="center" wrapText="1"/>
    </xf>
    <xf numFmtId="164" fontId="104" fillId="4" borderId="0" xfId="0" applyNumberFormat="1" applyFont="1" applyFill="1" applyProtection="1"/>
    <xf numFmtId="0" fontId="5" fillId="4" borderId="0" xfId="0" applyFont="1" applyFill="1" applyAlignment="1" applyProtection="1">
      <alignment vertical="center"/>
    </xf>
    <xf numFmtId="0" fontId="126" fillId="3" borderId="0" xfId="0" applyFont="1" applyFill="1" applyAlignment="1" applyProtection="1">
      <alignment vertical="center"/>
    </xf>
    <xf numFmtId="0" fontId="5" fillId="3" borderId="0" xfId="0" applyFont="1" applyFill="1" applyBorder="1" applyProtection="1"/>
    <xf numFmtId="0" fontId="5" fillId="3" borderId="17" xfId="0" applyFont="1" applyFill="1" applyBorder="1" applyProtection="1"/>
    <xf numFmtId="0" fontId="39" fillId="4" borderId="0" xfId="0" applyFont="1" applyFill="1" applyAlignment="1" applyProtection="1">
      <alignment horizontal="right" vertical="center"/>
    </xf>
    <xf numFmtId="0" fontId="108" fillId="4" borderId="0" xfId="0" applyFont="1" applyFill="1" applyAlignment="1" applyProtection="1">
      <alignment horizontal="right" vertical="center"/>
    </xf>
    <xf numFmtId="0" fontId="107" fillId="4" borderId="0" xfId="0" applyFont="1" applyFill="1" applyProtection="1"/>
    <xf numFmtId="0" fontId="104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132" fillId="4" borderId="0" xfId="0" applyFont="1" applyFill="1" applyAlignment="1" applyProtection="1">
      <alignment vertical="center"/>
    </xf>
    <xf numFmtId="0" fontId="166" fillId="4" borderId="0" xfId="0" applyFont="1" applyFill="1" applyProtection="1"/>
    <xf numFmtId="0" fontId="167" fillId="0" borderId="0" xfId="0" applyFont="1" applyAlignment="1" applyProtection="1">
      <alignment vertical="center"/>
    </xf>
    <xf numFmtId="0" fontId="167" fillId="4" borderId="0" xfId="0" applyFont="1" applyFill="1" applyAlignment="1" applyProtection="1">
      <alignment vertical="center"/>
    </xf>
    <xf numFmtId="0" fontId="168" fillId="4" borderId="0" xfId="0" applyFont="1" applyFill="1" applyAlignment="1" applyProtection="1">
      <alignment vertical="center"/>
    </xf>
    <xf numFmtId="0" fontId="166" fillId="4" borderId="0" xfId="0" applyFont="1" applyFill="1" applyAlignment="1" applyProtection="1">
      <alignment horizontal="center" vertical="center"/>
    </xf>
    <xf numFmtId="0" fontId="167" fillId="4" borderId="0" xfId="0" applyFont="1" applyFill="1" applyAlignment="1" applyProtection="1">
      <alignment horizontal="center" vertical="center"/>
    </xf>
    <xf numFmtId="164" fontId="171" fillId="4" borderId="0" xfId="0" applyNumberFormat="1" applyFont="1" applyFill="1" applyAlignment="1" applyProtection="1">
      <alignment vertical="center"/>
    </xf>
    <xf numFmtId="0" fontId="167" fillId="4" borderId="0" xfId="0" applyFont="1" applyFill="1" applyProtection="1"/>
    <xf numFmtId="0" fontId="168" fillId="4" borderId="0" xfId="0" applyFont="1" applyFill="1" applyAlignment="1" applyProtection="1">
      <alignment vertical="top"/>
    </xf>
    <xf numFmtId="164" fontId="167" fillId="4" borderId="0" xfId="0" applyNumberFormat="1" applyFont="1" applyFill="1" applyAlignment="1" applyProtection="1">
      <alignment vertical="center"/>
    </xf>
    <xf numFmtId="0" fontId="166" fillId="4" borderId="0" xfId="0" applyFont="1" applyFill="1" applyAlignment="1" applyProtection="1">
      <alignment horizontal="right" vertical="center"/>
    </xf>
    <xf numFmtId="164" fontId="171" fillId="4" borderId="0" xfId="0" applyNumberFormat="1" applyFont="1" applyFill="1" applyAlignment="1" applyProtection="1">
      <alignment horizontal="right" vertical="center"/>
    </xf>
    <xf numFmtId="0" fontId="5" fillId="4" borderId="0" xfId="0" applyFont="1" applyFill="1" applyAlignment="1" applyProtection="1">
      <alignment horizontal="right" vertical="center"/>
    </xf>
    <xf numFmtId="164" fontId="107" fillId="4" borderId="0" xfId="0" applyNumberFormat="1" applyFont="1" applyFill="1" applyAlignment="1" applyProtection="1">
      <alignment horizontal="right" vertical="center"/>
    </xf>
    <xf numFmtId="181" fontId="126" fillId="3" borderId="0" xfId="0" applyNumberFormat="1" applyFont="1" applyFill="1" applyBorder="1" applyAlignment="1" applyProtection="1">
      <alignment horizontal="right" vertical="center" wrapText="1"/>
    </xf>
    <xf numFmtId="0" fontId="104" fillId="4" borderId="0" xfId="0" applyFont="1" applyFill="1" applyAlignment="1" applyProtection="1">
      <alignment horizontal="right" vertical="center"/>
    </xf>
    <xf numFmtId="164" fontId="104" fillId="3" borderId="0" xfId="0" applyNumberFormat="1" applyFont="1" applyFill="1" applyBorder="1" applyAlignment="1" applyProtection="1">
      <alignment vertical="center"/>
    </xf>
    <xf numFmtId="0" fontId="135" fillId="4" borderId="0" xfId="0" applyFont="1" applyFill="1" applyProtection="1"/>
    <xf numFmtId="0" fontId="104" fillId="38" borderId="0" xfId="0" applyFont="1" applyFill="1" applyAlignment="1" applyProtection="1">
      <alignment vertical="center" wrapText="1"/>
    </xf>
    <xf numFmtId="0" fontId="141" fillId="4" borderId="0" xfId="0" applyFont="1" applyFill="1" applyAlignment="1" applyProtection="1">
      <alignment vertical="center" wrapText="1"/>
    </xf>
    <xf numFmtId="0" fontId="104" fillId="3" borderId="24" xfId="0" applyFont="1" applyFill="1" applyBorder="1" applyAlignment="1" applyProtection="1">
      <alignment vertical="center" wrapText="1"/>
    </xf>
    <xf numFmtId="0" fontId="104" fillId="3" borderId="25" xfId="0" applyFont="1" applyFill="1" applyBorder="1" applyAlignment="1" applyProtection="1">
      <alignment horizontal="center" vertical="center"/>
    </xf>
    <xf numFmtId="0" fontId="104" fillId="3" borderId="0" xfId="0" applyFont="1" applyFill="1" applyBorder="1" applyProtection="1"/>
    <xf numFmtId="181" fontId="213" fillId="3" borderId="0" xfId="0" applyNumberFormat="1" applyFont="1" applyFill="1" applyBorder="1" applyAlignment="1" applyProtection="1">
      <alignment vertical="center" wrapText="1"/>
    </xf>
    <xf numFmtId="9" fontId="104" fillId="3" borderId="0" xfId="0" applyNumberFormat="1" applyFont="1" applyFill="1" applyBorder="1" applyAlignment="1" applyProtection="1">
      <alignment vertical="center"/>
    </xf>
    <xf numFmtId="0" fontId="5" fillId="3" borderId="0" xfId="0" applyFont="1" applyFill="1" applyProtection="1"/>
    <xf numFmtId="164" fontId="104" fillId="3" borderId="0" xfId="0" applyNumberFormat="1" applyFont="1" applyFill="1" applyAlignment="1" applyProtection="1">
      <alignment vertical="center" textRotation="90"/>
    </xf>
    <xf numFmtId="164" fontId="104" fillId="3" borderId="0" xfId="0" applyNumberFormat="1" applyFont="1" applyFill="1" applyAlignment="1" applyProtection="1">
      <alignment vertical="center"/>
    </xf>
    <xf numFmtId="0" fontId="104" fillId="3" borderId="0" xfId="0" applyFont="1" applyFill="1" applyAlignment="1" applyProtection="1">
      <alignment vertical="center" wrapText="1"/>
    </xf>
    <xf numFmtId="0" fontId="104" fillId="3" borderId="0" xfId="0" applyFont="1" applyFill="1" applyAlignment="1" applyProtection="1">
      <alignment vertical="center"/>
    </xf>
    <xf numFmtId="0" fontId="104" fillId="0" borderId="25" xfId="0" applyFont="1" applyBorder="1" applyAlignment="1" applyProtection="1">
      <alignment horizontal="center" vertical="center"/>
    </xf>
    <xf numFmtId="0" fontId="104" fillId="0" borderId="0" xfId="0" applyFont="1" applyBorder="1" applyProtection="1"/>
    <xf numFmtId="0" fontId="142" fillId="4" borderId="0" xfId="0" applyFont="1" applyFill="1" applyProtection="1"/>
    <xf numFmtId="0" fontId="104" fillId="3" borderId="0" xfId="0" applyFont="1" applyFill="1" applyBorder="1" applyAlignment="1" applyProtection="1">
      <alignment vertical="center" wrapText="1"/>
    </xf>
    <xf numFmtId="164" fontId="104" fillId="3" borderId="17" xfId="0" applyNumberFormat="1" applyFont="1" applyFill="1" applyBorder="1" applyAlignment="1" applyProtection="1">
      <alignment vertical="center"/>
    </xf>
    <xf numFmtId="164" fontId="104" fillId="38" borderId="0" xfId="0" applyNumberFormat="1" applyFont="1" applyFill="1" applyAlignment="1" applyProtection="1">
      <alignment vertical="center"/>
    </xf>
    <xf numFmtId="0" fontId="104" fillId="3" borderId="0" xfId="0" applyFont="1" applyFill="1" applyProtection="1"/>
    <xf numFmtId="0" fontId="104" fillId="3" borderId="0" xfId="0" applyFont="1" applyFill="1" applyAlignment="1" applyProtection="1">
      <alignment horizontal="left" vertical="center" textRotation="90"/>
    </xf>
    <xf numFmtId="0" fontId="104" fillId="3" borderId="17" xfId="0" applyFont="1" applyFill="1" applyBorder="1" applyProtection="1"/>
    <xf numFmtId="7" fontId="104" fillId="3" borderId="0" xfId="0" applyNumberFormat="1" applyFont="1" applyFill="1" applyAlignment="1" applyProtection="1">
      <alignment vertical="center"/>
    </xf>
    <xf numFmtId="7" fontId="104" fillId="3" borderId="0" xfId="0" applyNumberFormat="1" applyFont="1" applyFill="1" applyAlignment="1" applyProtection="1">
      <alignment horizontal="center" vertical="center"/>
    </xf>
    <xf numFmtId="9" fontId="104" fillId="3" borderId="0" xfId="0" applyNumberFormat="1" applyFont="1" applyFill="1" applyProtection="1"/>
    <xf numFmtId="0" fontId="104" fillId="38" borderId="0" xfId="0" applyFont="1" applyFill="1" applyAlignment="1" applyProtection="1">
      <alignment horizontal="center"/>
    </xf>
    <xf numFmtId="9" fontId="104" fillId="3" borderId="0" xfId="0" applyNumberFormat="1" applyFont="1" applyFill="1" applyAlignment="1" applyProtection="1">
      <alignment horizontal="center" vertical="center"/>
    </xf>
    <xf numFmtId="164" fontId="104" fillId="3" borderId="0" xfId="0" applyNumberFormat="1" applyFont="1" applyFill="1" applyAlignment="1" applyProtection="1">
      <alignment horizontal="right" vertical="center"/>
    </xf>
    <xf numFmtId="9" fontId="104" fillId="3" borderId="0" xfId="0" applyNumberFormat="1" applyFont="1" applyFill="1" applyAlignment="1" applyProtection="1">
      <alignment horizontal="center"/>
    </xf>
    <xf numFmtId="164" fontId="104" fillId="4" borderId="0" xfId="0" applyNumberFormat="1" applyFont="1" applyFill="1" applyAlignment="1" applyProtection="1">
      <alignment horizontal="right" vertical="center"/>
    </xf>
    <xf numFmtId="7" fontId="104" fillId="3" borderId="0" xfId="0" applyNumberFormat="1" applyFont="1" applyFill="1" applyAlignment="1" applyProtection="1">
      <alignment horizontal="right" vertical="center"/>
    </xf>
    <xf numFmtId="0" fontId="104" fillId="38" borderId="0" xfId="0" applyFont="1" applyFill="1" applyAlignment="1" applyProtection="1">
      <alignment horizontal="right"/>
    </xf>
    <xf numFmtId="0" fontId="104" fillId="3" borderId="0" xfId="0" applyFont="1" applyFill="1" applyAlignment="1" applyProtection="1">
      <alignment horizontal="left"/>
    </xf>
    <xf numFmtId="4" fontId="104" fillId="3" borderId="0" xfId="0" applyNumberFormat="1" applyFont="1" applyFill="1" applyAlignment="1" applyProtection="1">
      <alignment vertical="center"/>
    </xf>
    <xf numFmtId="7" fontId="104" fillId="38" borderId="0" xfId="0" applyNumberFormat="1" applyFont="1" applyFill="1" applyAlignment="1" applyProtection="1">
      <alignment horizontal="center" vertical="center"/>
    </xf>
    <xf numFmtId="164" fontId="107" fillId="4" borderId="0" xfId="0" applyNumberFormat="1" applyFont="1" applyFill="1" applyAlignment="1" applyProtection="1">
      <alignment vertical="center"/>
    </xf>
    <xf numFmtId="44" fontId="104" fillId="3" borderId="0" xfId="0" applyNumberFormat="1" applyFont="1" applyFill="1" applyAlignment="1" applyProtection="1">
      <alignment vertical="center"/>
    </xf>
    <xf numFmtId="44" fontId="104" fillId="38" borderId="0" xfId="0" applyNumberFormat="1" applyFont="1" applyFill="1" applyAlignment="1" applyProtection="1">
      <alignment vertical="center"/>
    </xf>
    <xf numFmtId="44" fontId="143" fillId="4" borderId="0" xfId="0" applyNumberFormat="1" applyFont="1" applyFill="1" applyAlignment="1" applyProtection="1">
      <alignment vertical="center"/>
    </xf>
    <xf numFmtId="0" fontId="104" fillId="3" borderId="0" xfId="0" applyFont="1" applyFill="1" applyAlignment="1" applyProtection="1">
      <alignment textRotation="90"/>
    </xf>
    <xf numFmtId="0" fontId="126" fillId="3" borderId="0" xfId="0" applyFont="1" applyFill="1" applyProtection="1"/>
    <xf numFmtId="0" fontId="104" fillId="3" borderId="0" xfId="0" applyFont="1" applyFill="1" applyAlignment="1" applyProtection="1">
      <alignment horizontal="left" vertical="center"/>
    </xf>
    <xf numFmtId="0" fontId="103" fillId="4" borderId="0" xfId="0" applyFont="1" applyFill="1" applyAlignment="1" applyProtection="1">
      <alignment vertical="center"/>
    </xf>
    <xf numFmtId="0" fontId="104" fillId="3" borderId="0" xfId="0" applyFont="1" applyFill="1" applyBorder="1" applyAlignment="1" applyProtection="1">
      <alignment horizontal="right"/>
    </xf>
    <xf numFmtId="164" fontId="104" fillId="3" borderId="0" xfId="0" applyNumberFormat="1" applyFont="1" applyFill="1" applyBorder="1" applyAlignment="1" applyProtection="1">
      <alignment horizontal="right"/>
    </xf>
    <xf numFmtId="164" fontId="104" fillId="3" borderId="17" xfId="0" applyNumberFormat="1" applyFont="1" applyFill="1" applyBorder="1" applyAlignment="1" applyProtection="1">
      <alignment horizontal="right"/>
    </xf>
    <xf numFmtId="164" fontId="104" fillId="38" borderId="0" xfId="0" applyNumberFormat="1" applyFont="1" applyFill="1" applyAlignment="1" applyProtection="1">
      <alignment horizontal="right"/>
    </xf>
    <xf numFmtId="164" fontId="104" fillId="3" borderId="0" xfId="0" applyNumberFormat="1" applyFont="1" applyFill="1" applyAlignment="1" applyProtection="1">
      <alignment horizontal="right"/>
    </xf>
    <xf numFmtId="0" fontId="104" fillId="3" borderId="0" xfId="0" applyFont="1" applyFill="1" applyAlignment="1" applyProtection="1">
      <alignment vertical="center" textRotation="90"/>
    </xf>
    <xf numFmtId="8" fontId="104" fillId="3" borderId="0" xfId="0" applyNumberFormat="1" applyFont="1" applyFill="1" applyAlignment="1" applyProtection="1">
      <alignment horizontal="left"/>
    </xf>
    <xf numFmtId="0" fontId="104" fillId="3" borderId="0" xfId="0" applyFont="1" applyFill="1" applyAlignment="1" applyProtection="1">
      <alignment horizontal="right"/>
    </xf>
    <xf numFmtId="0" fontId="104" fillId="4" borderId="0" xfId="0" applyFont="1" applyFill="1" applyAlignment="1" applyProtection="1">
      <alignment horizontal="right"/>
    </xf>
    <xf numFmtId="164" fontId="104" fillId="3" borderId="0" xfId="0" applyNumberFormat="1" applyFont="1" applyFill="1" applyProtection="1"/>
    <xf numFmtId="0" fontId="126" fillId="3" borderId="25" xfId="0" applyFont="1" applyFill="1" applyBorder="1" applyAlignment="1" applyProtection="1">
      <alignment horizontal="center" vertical="center"/>
    </xf>
    <xf numFmtId="0" fontId="126" fillId="0" borderId="0" xfId="0" applyFont="1" applyBorder="1" applyAlignment="1" applyProtection="1">
      <alignment horizontal="center" vertical="center"/>
    </xf>
    <xf numFmtId="0" fontId="126" fillId="3" borderId="0" xfId="0" applyFont="1" applyFill="1" applyBorder="1" applyProtection="1"/>
    <xf numFmtId="0" fontId="126" fillId="3" borderId="17" xfId="0" applyFont="1" applyFill="1" applyBorder="1" applyProtection="1"/>
    <xf numFmtId="0" fontId="126" fillId="38" borderId="0" xfId="0" applyFont="1" applyFill="1" applyProtection="1"/>
    <xf numFmtId="0" fontId="126" fillId="38" borderId="0" xfId="0" applyFont="1" applyFill="1" applyAlignment="1" applyProtection="1">
      <alignment horizontal="center"/>
    </xf>
    <xf numFmtId="0" fontId="126" fillId="4" borderId="0" xfId="0" applyFont="1" applyFill="1" applyAlignment="1" applyProtection="1">
      <alignment horizontal="center"/>
    </xf>
    <xf numFmtId="0" fontId="126" fillId="4" borderId="0" xfId="0" applyFont="1" applyFill="1" applyProtection="1"/>
    <xf numFmtId="0" fontId="126" fillId="3" borderId="0" xfId="0" applyFont="1" applyFill="1" applyAlignment="1" applyProtection="1">
      <alignment horizontal="center"/>
    </xf>
    <xf numFmtId="0" fontId="126" fillId="3" borderId="0" xfId="0" applyFont="1" applyFill="1" applyAlignment="1" applyProtection="1">
      <alignment textRotation="90"/>
    </xf>
    <xf numFmtId="8" fontId="104" fillId="3" borderId="0" xfId="0" applyNumberFormat="1" applyFont="1" applyFill="1" applyProtection="1"/>
    <xf numFmtId="0" fontId="108" fillId="3" borderId="0" xfId="0" applyFont="1" applyFill="1" applyBorder="1" applyAlignment="1" applyProtection="1">
      <alignment vertical="center" wrapText="1"/>
    </xf>
    <xf numFmtId="0" fontId="108" fillId="3" borderId="17" xfId="0" applyFont="1" applyFill="1" applyBorder="1" applyAlignment="1" applyProtection="1">
      <alignment vertical="center" wrapText="1"/>
    </xf>
    <xf numFmtId="0" fontId="108" fillId="38" borderId="0" xfId="0" applyFont="1" applyFill="1" applyAlignment="1" applyProtection="1">
      <alignment vertical="center" wrapText="1"/>
    </xf>
    <xf numFmtId="0" fontId="108" fillId="3" borderId="0" xfId="0" applyFont="1" applyFill="1" applyAlignment="1" applyProtection="1">
      <alignment vertical="center" wrapText="1"/>
    </xf>
    <xf numFmtId="0" fontId="104" fillId="3" borderId="0" xfId="0" applyFont="1" applyFill="1" applyAlignment="1" applyProtection="1">
      <alignment vertical="center" textRotation="90" wrapText="1"/>
    </xf>
    <xf numFmtId="0" fontId="80" fillId="0" borderId="0" xfId="0" applyFont="1" applyProtection="1"/>
    <xf numFmtId="0" fontId="128" fillId="4" borderId="0" xfId="0" applyFont="1" applyFill="1" applyAlignment="1" applyProtection="1">
      <alignment horizontal="center" vertical="center"/>
    </xf>
    <xf numFmtId="0" fontId="103" fillId="4" borderId="0" xfId="0" applyFont="1" applyFill="1" applyAlignment="1" applyProtection="1">
      <alignment horizontal="center" vertical="center"/>
    </xf>
    <xf numFmtId="0" fontId="104" fillId="3" borderId="206" xfId="0" applyFont="1" applyFill="1" applyBorder="1" applyAlignment="1" applyProtection="1">
      <alignment horizontal="center" vertical="center"/>
    </xf>
    <xf numFmtId="0" fontId="126" fillId="3" borderId="24" xfId="0" applyFont="1" applyFill="1" applyBorder="1" applyProtection="1"/>
    <xf numFmtId="0" fontId="110" fillId="3" borderId="24" xfId="0" applyFont="1" applyFill="1" applyBorder="1" applyAlignment="1" applyProtection="1">
      <alignment vertical="center"/>
    </xf>
    <xf numFmtId="0" fontId="104" fillId="3" borderId="145" xfId="0" applyFont="1" applyFill="1" applyBorder="1" applyAlignment="1" applyProtection="1">
      <alignment vertical="center" wrapText="1"/>
    </xf>
    <xf numFmtId="0" fontId="104" fillId="38" borderId="0" xfId="0" applyFont="1" applyFill="1" applyAlignment="1" applyProtection="1">
      <alignment textRotation="90"/>
    </xf>
    <xf numFmtId="0" fontId="5" fillId="4" borderId="0" xfId="0" applyFont="1" applyFill="1" applyAlignment="1" applyProtection="1">
      <alignment horizontal="center" vertical="top"/>
    </xf>
    <xf numFmtId="0" fontId="126" fillId="38" borderId="0" xfId="0" applyFont="1" applyFill="1" applyAlignment="1" applyProtection="1">
      <alignment horizontal="center" vertical="top"/>
    </xf>
    <xf numFmtId="0" fontId="5" fillId="38" borderId="0" xfId="0" applyFont="1" applyFill="1" applyAlignment="1" applyProtection="1">
      <alignment horizontal="center" vertical="top"/>
    </xf>
    <xf numFmtId="0" fontId="80" fillId="38" borderId="0" xfId="0" applyFont="1" applyFill="1" applyAlignment="1" applyProtection="1">
      <alignment horizontal="center" vertical="top"/>
    </xf>
    <xf numFmtId="0" fontId="108" fillId="38" borderId="0" xfId="0" applyFont="1" applyFill="1" applyAlignment="1" applyProtection="1">
      <alignment horizontal="center" vertical="center" wrapText="1"/>
    </xf>
    <xf numFmtId="0" fontId="187" fillId="38" borderId="0" xfId="0" applyFont="1" applyFill="1" applyAlignment="1" applyProtection="1">
      <alignment vertical="center" wrapText="1"/>
    </xf>
    <xf numFmtId="0" fontId="146" fillId="4" borderId="0" xfId="0" applyFont="1" applyFill="1" applyAlignment="1" applyProtection="1">
      <alignment vertical="center" wrapText="1"/>
    </xf>
    <xf numFmtId="0" fontId="50" fillId="38" borderId="0" xfId="0" applyFont="1" applyFill="1" applyAlignment="1" applyProtection="1">
      <alignment horizontal="center" vertical="center"/>
    </xf>
    <xf numFmtId="0" fontId="50" fillId="38" borderId="0" xfId="0" applyFont="1" applyFill="1" applyAlignment="1" applyProtection="1">
      <alignment horizontal="center"/>
    </xf>
    <xf numFmtId="0" fontId="59" fillId="38" borderId="0" xfId="0" applyFont="1" applyFill="1" applyProtection="1"/>
    <xf numFmtId="0" fontId="59" fillId="38" borderId="0" xfId="0" applyFont="1" applyFill="1" applyAlignment="1" applyProtection="1">
      <alignment horizontal="right"/>
    </xf>
    <xf numFmtId="0" fontId="50" fillId="38" borderId="0" xfId="0" applyFont="1" applyFill="1" applyProtection="1"/>
    <xf numFmtId="0" fontId="57" fillId="38" borderId="0" xfId="0" applyFont="1" applyFill="1" applyProtection="1"/>
    <xf numFmtId="0" fontId="57" fillId="4" borderId="0" xfId="0" applyFont="1" applyFill="1" applyProtection="1"/>
    <xf numFmtId="0" fontId="7" fillId="38" borderId="0" xfId="1" applyFill="1" applyProtection="1"/>
    <xf numFmtId="0" fontId="57" fillId="3" borderId="0" xfId="0" applyFont="1" applyFill="1" applyAlignment="1" applyProtection="1">
      <alignment horizontal="center" vertical="center"/>
    </xf>
    <xf numFmtId="0" fontId="57" fillId="0" borderId="0" xfId="0" applyFont="1" applyAlignment="1" applyProtection="1">
      <alignment horizontal="center" vertical="center"/>
    </xf>
    <xf numFmtId="0" fontId="57" fillId="3" borderId="0" xfId="0" applyFont="1" applyFill="1" applyProtection="1"/>
    <xf numFmtId="0" fontId="57" fillId="3" borderId="0" xfId="0" applyFont="1" applyFill="1" applyAlignment="1" applyProtection="1">
      <alignment textRotation="90"/>
    </xf>
    <xf numFmtId="0" fontId="153" fillId="0" borderId="0" xfId="0" applyFont="1" applyProtection="1"/>
    <xf numFmtId="0" fontId="57" fillId="0" borderId="0" xfId="0" applyFont="1" applyProtection="1"/>
    <xf numFmtId="0" fontId="57" fillId="0" borderId="0" xfId="0" applyFont="1" applyAlignment="1" applyProtection="1">
      <alignment textRotation="90"/>
    </xf>
    <xf numFmtId="0" fontId="57" fillId="0" borderId="0" xfId="0" applyFont="1" applyAlignment="1" applyProtection="1">
      <alignment vertical="center" textRotation="90"/>
    </xf>
    <xf numFmtId="0" fontId="153" fillId="0" borderId="0" xfId="0" applyFont="1" applyAlignment="1" applyProtection="1">
      <alignment textRotation="90"/>
    </xf>
    <xf numFmtId="0" fontId="153" fillId="4" borderId="0" xfId="0" applyFont="1" applyFill="1" applyProtection="1"/>
    <xf numFmtId="0" fontId="57" fillId="0" borderId="0" xfId="0" applyFont="1" applyAlignment="1" applyProtection="1">
      <alignment vertical="center"/>
    </xf>
    <xf numFmtId="164" fontId="147" fillId="0" borderId="129" xfId="0" applyNumberFormat="1" applyFont="1" applyBorder="1" applyAlignment="1" applyProtection="1">
      <alignment vertical="center"/>
    </xf>
    <xf numFmtId="0" fontId="16" fillId="0" borderId="0" xfId="0" applyFont="1" applyProtection="1"/>
    <xf numFmtId="164" fontId="147" fillId="0" borderId="25" xfId="0" applyNumberFormat="1" applyFont="1" applyBorder="1" applyAlignment="1" applyProtection="1">
      <alignment vertical="center"/>
    </xf>
    <xf numFmtId="164" fontId="147" fillId="0" borderId="0" xfId="0" applyNumberFormat="1" applyFont="1" applyAlignment="1" applyProtection="1">
      <alignment vertical="center"/>
    </xf>
    <xf numFmtId="164" fontId="104" fillId="34" borderId="190" xfId="0" applyNumberFormat="1" applyFont="1" applyFill="1" applyBorder="1" applyAlignment="1" applyProtection="1">
      <alignment vertical="center"/>
    </xf>
    <xf numFmtId="0" fontId="62" fillId="0" borderId="0" xfId="0" applyFont="1" applyAlignment="1" applyProtection="1">
      <alignment vertical="center"/>
    </xf>
    <xf numFmtId="0" fontId="62" fillId="0" borderId="0" xfId="0" applyFont="1" applyAlignment="1" applyProtection="1">
      <alignment horizontal="left" vertical="center"/>
    </xf>
    <xf numFmtId="0" fontId="62" fillId="0" borderId="0" xfId="0" applyFont="1" applyAlignment="1" applyProtection="1">
      <alignment horizontal="center" vertical="center"/>
    </xf>
    <xf numFmtId="0" fontId="153" fillId="3" borderId="150" xfId="0" applyFont="1" applyFill="1" applyBorder="1" applyProtection="1"/>
    <xf numFmtId="0" fontId="153" fillId="3" borderId="31" xfId="0" applyFont="1" applyFill="1" applyBorder="1" applyProtection="1"/>
    <xf numFmtId="0" fontId="153" fillId="3" borderId="31" xfId="0" applyFont="1" applyFill="1" applyBorder="1" applyAlignment="1" applyProtection="1">
      <alignment textRotation="90"/>
    </xf>
    <xf numFmtId="164" fontId="147" fillId="3" borderId="25" xfId="0" applyNumberFormat="1" applyFont="1" applyFill="1" applyBorder="1" applyAlignment="1" applyProtection="1">
      <alignment vertical="center"/>
    </xf>
    <xf numFmtId="164" fontId="147" fillId="3" borderId="0" xfId="0" applyNumberFormat="1" applyFont="1" applyFill="1" applyAlignment="1" applyProtection="1">
      <alignment vertical="center"/>
    </xf>
    <xf numFmtId="164" fontId="147" fillId="3" borderId="0" xfId="0" applyNumberFormat="1" applyFont="1" applyFill="1" applyAlignment="1" applyProtection="1">
      <alignment vertical="center" textRotation="90"/>
    </xf>
    <xf numFmtId="0" fontId="57" fillId="9" borderId="125" xfId="0" applyFont="1" applyFill="1" applyBorder="1" applyAlignment="1" applyProtection="1">
      <alignment vertical="center"/>
    </xf>
    <xf numFmtId="0" fontId="57" fillId="9" borderId="0" xfId="0" applyFont="1" applyFill="1" applyAlignment="1" applyProtection="1">
      <alignment vertical="center"/>
    </xf>
    <xf numFmtId="0" fontId="83" fillId="9" borderId="0" xfId="0" applyFont="1" applyFill="1" applyAlignment="1" applyProtection="1">
      <alignment horizontal="right" vertical="center"/>
    </xf>
    <xf numFmtId="0" fontId="83" fillId="9" borderId="0" xfId="0" applyFont="1" applyFill="1" applyAlignment="1" applyProtection="1">
      <alignment horizontal="left" vertical="center"/>
    </xf>
    <xf numFmtId="0" fontId="147" fillId="3" borderId="125" xfId="0" applyFont="1" applyFill="1" applyBorder="1" applyAlignment="1" applyProtection="1">
      <alignment vertical="center"/>
    </xf>
    <xf numFmtId="0" fontId="57" fillId="3" borderId="125" xfId="0" applyFont="1" applyFill="1" applyBorder="1" applyAlignment="1" applyProtection="1">
      <alignment vertical="center"/>
    </xf>
    <xf numFmtId="0" fontId="57" fillId="38" borderId="0" xfId="0" applyFont="1" applyFill="1" applyAlignment="1" applyProtection="1">
      <alignment horizontal="right"/>
    </xf>
    <xf numFmtId="164" fontId="57" fillId="3" borderId="25" xfId="0" applyNumberFormat="1" applyFont="1" applyFill="1" applyBorder="1" applyAlignment="1" applyProtection="1">
      <alignment vertical="center"/>
    </xf>
    <xf numFmtId="164" fontId="57" fillId="3" borderId="0" xfId="0" applyNumberFormat="1" applyFont="1" applyFill="1" applyAlignment="1" applyProtection="1">
      <alignment vertical="center"/>
    </xf>
    <xf numFmtId="164" fontId="57" fillId="3" borderId="0" xfId="0" applyNumberFormat="1" applyFont="1" applyFill="1" applyAlignment="1" applyProtection="1">
      <alignment vertical="center" textRotation="90"/>
    </xf>
    <xf numFmtId="0" fontId="147" fillId="3" borderId="24" xfId="0" applyFont="1" applyFill="1" applyBorder="1" applyAlignment="1" applyProtection="1">
      <alignment vertical="center"/>
    </xf>
    <xf numFmtId="0" fontId="57" fillId="3" borderId="24" xfId="0" applyFont="1" applyFill="1" applyBorder="1" applyAlignment="1" applyProtection="1">
      <alignment vertical="center"/>
    </xf>
    <xf numFmtId="0" fontId="57" fillId="0" borderId="0" xfId="0" applyFont="1" applyAlignment="1" applyProtection="1">
      <alignment horizontal="right"/>
    </xf>
    <xf numFmtId="0" fontId="57" fillId="3" borderId="25" xfId="0" applyFont="1" applyFill="1" applyBorder="1" applyProtection="1"/>
    <xf numFmtId="164" fontId="147" fillId="9" borderId="0" xfId="0" applyNumberFormat="1" applyFont="1" applyFill="1" applyAlignment="1" applyProtection="1">
      <alignment vertical="center"/>
    </xf>
    <xf numFmtId="164" fontId="57" fillId="4" borderId="0" xfId="0" applyNumberFormat="1" applyFont="1" applyFill="1" applyProtection="1"/>
    <xf numFmtId="0" fontId="58" fillId="3" borderId="126" xfId="0" applyFont="1" applyFill="1" applyBorder="1" applyAlignment="1" applyProtection="1">
      <alignment vertical="center"/>
    </xf>
    <xf numFmtId="0" fontId="58" fillId="3" borderId="0" xfId="0" applyFont="1" applyFill="1" applyAlignment="1" applyProtection="1">
      <alignment vertical="center"/>
    </xf>
    <xf numFmtId="0" fontId="57" fillId="0" borderId="0" xfId="0" applyFont="1" applyAlignment="1" applyProtection="1">
      <alignment horizontal="right" vertical="center"/>
    </xf>
    <xf numFmtId="0" fontId="57" fillId="38" borderId="0" xfId="0" applyFont="1" applyFill="1" applyAlignment="1" applyProtection="1">
      <alignment horizontal="right" vertical="center"/>
    </xf>
    <xf numFmtId="164" fontId="57" fillId="4" borderId="0" xfId="0" applyNumberFormat="1" applyFont="1" applyFill="1" applyAlignment="1" applyProtection="1">
      <alignment horizontal="right" vertical="center"/>
    </xf>
    <xf numFmtId="0" fontId="150" fillId="3" borderId="0" xfId="0" applyFont="1" applyFill="1" applyAlignment="1" applyProtection="1">
      <alignment vertical="center" wrapText="1"/>
    </xf>
    <xf numFmtId="0" fontId="57" fillId="3" borderId="0" xfId="0" applyFont="1" applyFill="1" applyAlignment="1" applyProtection="1">
      <alignment vertical="center"/>
    </xf>
    <xf numFmtId="0" fontId="57" fillId="3" borderId="155" xfId="0" applyFont="1" applyFill="1" applyBorder="1" applyProtection="1"/>
    <xf numFmtId="0" fontId="57" fillId="3" borderId="30" xfId="0" applyFont="1" applyFill="1" applyBorder="1" applyProtection="1"/>
    <xf numFmtId="0" fontId="57" fillId="3" borderId="30" xfId="0" applyFont="1" applyFill="1" applyBorder="1" applyAlignment="1" applyProtection="1">
      <alignment textRotation="90"/>
    </xf>
    <xf numFmtId="0" fontId="150" fillId="3" borderId="30" xfId="0" applyFont="1" applyFill="1" applyBorder="1" applyAlignment="1" applyProtection="1">
      <alignment vertical="center" wrapText="1"/>
    </xf>
    <xf numFmtId="0" fontId="57" fillId="3" borderId="30" xfId="0" applyFont="1" applyFill="1" applyBorder="1" applyAlignment="1" applyProtection="1">
      <alignment vertical="center"/>
    </xf>
    <xf numFmtId="164" fontId="57" fillId="4" borderId="0" xfId="0" applyNumberFormat="1" applyFont="1" applyFill="1" applyAlignment="1" applyProtection="1">
      <alignment horizontal="right"/>
    </xf>
    <xf numFmtId="0" fontId="57" fillId="0" borderId="0" xfId="0" applyFont="1" applyAlignment="1" applyProtection="1">
      <alignment vertical="center" wrapText="1"/>
    </xf>
    <xf numFmtId="0" fontId="57" fillId="0" borderId="0" xfId="0" applyFont="1" applyAlignment="1" applyProtection="1">
      <alignment vertical="center" textRotation="90" wrapText="1"/>
    </xf>
    <xf numFmtId="0" fontId="57" fillId="38" borderId="0" xfId="0" applyFont="1" applyFill="1" applyAlignment="1" applyProtection="1">
      <alignment horizontal="center"/>
    </xf>
    <xf numFmtId="0" fontId="57" fillId="0" borderId="0" xfId="0" applyFont="1" applyAlignment="1" applyProtection="1">
      <alignment horizontal="center"/>
    </xf>
    <xf numFmtId="0" fontId="57" fillId="0" borderId="0" xfId="0" applyFont="1" applyAlignment="1" applyProtection="1">
      <alignment horizontal="left" vertical="center"/>
    </xf>
    <xf numFmtId="0" fontId="151" fillId="0" borderId="0" xfId="0" applyFont="1" applyAlignment="1" applyProtection="1">
      <alignment horizontal="left" vertical="center" textRotation="90"/>
    </xf>
    <xf numFmtId="0" fontId="153" fillId="3" borderId="0" xfId="0" applyFont="1" applyFill="1" applyAlignment="1" applyProtection="1">
      <alignment horizontal="center" vertical="center"/>
    </xf>
    <xf numFmtId="0" fontId="153" fillId="0" borderId="0" xfId="0" applyFont="1" applyAlignment="1" applyProtection="1">
      <alignment horizontal="center" vertical="center"/>
    </xf>
    <xf numFmtId="175" fontId="165" fillId="3" borderId="0" xfId="0" applyNumberFormat="1" applyFont="1" applyFill="1" applyAlignment="1" applyProtection="1">
      <alignment vertical="center"/>
    </xf>
    <xf numFmtId="175" fontId="165" fillId="3" borderId="0" xfId="0" applyNumberFormat="1" applyFont="1" applyFill="1" applyProtection="1"/>
    <xf numFmtId="175" fontId="104" fillId="3" borderId="0" xfId="0" applyNumberFormat="1" applyFont="1" applyFill="1" applyAlignment="1" applyProtection="1">
      <alignment vertical="center"/>
    </xf>
    <xf numFmtId="0" fontId="107" fillId="3" borderId="0" xfId="0" applyFont="1" applyFill="1" applyAlignment="1" applyProtection="1">
      <alignment vertical="center"/>
    </xf>
    <xf numFmtId="0" fontId="153" fillId="3" borderId="0" xfId="0" applyFont="1" applyFill="1" applyAlignment="1" applyProtection="1">
      <alignment vertical="center"/>
    </xf>
    <xf numFmtId="170" fontId="104" fillId="3" borderId="0" xfId="0" applyNumberFormat="1" applyFont="1" applyFill="1" applyAlignment="1" applyProtection="1">
      <alignment vertical="center"/>
    </xf>
    <xf numFmtId="0" fontId="145" fillId="3" borderId="0" xfId="0" applyFont="1" applyFill="1" applyAlignment="1" applyProtection="1">
      <alignment vertical="center"/>
    </xf>
    <xf numFmtId="8" fontId="57" fillId="3" borderId="0" xfId="0" applyNumberFormat="1" applyFont="1" applyFill="1" applyAlignment="1" applyProtection="1">
      <alignment horizontal="right"/>
    </xf>
    <xf numFmtId="181" fontId="104" fillId="3" borderId="0" xfId="0" applyNumberFormat="1" applyFont="1" applyFill="1" applyAlignment="1" applyProtection="1">
      <alignment vertical="center"/>
    </xf>
    <xf numFmtId="181" fontId="161" fillId="3" borderId="0" xfId="0" applyNumberFormat="1" applyFont="1" applyFill="1" applyAlignment="1" applyProtection="1">
      <alignment vertical="top"/>
    </xf>
    <xf numFmtId="0" fontId="160" fillId="3" borderId="0" xfId="0" applyFont="1" applyFill="1" applyProtection="1"/>
    <xf numFmtId="175" fontId="107" fillId="3" borderId="0" xfId="0" applyNumberFormat="1" applyFont="1" applyFill="1" applyAlignment="1" applyProtection="1">
      <alignment vertical="center"/>
    </xf>
    <xf numFmtId="175" fontId="111" fillId="3" borderId="0" xfId="0" applyNumberFormat="1" applyFont="1" applyFill="1" applyAlignment="1" applyProtection="1">
      <alignment horizontal="right" vertical="center"/>
    </xf>
    <xf numFmtId="186" fontId="16" fillId="0" borderId="0" xfId="0" applyNumberFormat="1" applyFont="1" applyProtection="1"/>
    <xf numFmtId="186" fontId="107" fillId="3" borderId="0" xfId="0" applyNumberFormat="1" applyFont="1" applyFill="1" applyAlignment="1" applyProtection="1">
      <alignment horizontal="center" vertical="center"/>
    </xf>
    <xf numFmtId="0" fontId="160" fillId="3" borderId="0" xfId="0" applyFont="1" applyFill="1" applyAlignment="1" applyProtection="1">
      <alignment vertical="center"/>
    </xf>
    <xf numFmtId="186" fontId="104" fillId="3" borderId="0" xfId="0" applyNumberFormat="1" applyFont="1" applyFill="1" applyAlignment="1" applyProtection="1">
      <alignment vertical="center"/>
    </xf>
    <xf numFmtId="186" fontId="107" fillId="3" borderId="0" xfId="0" applyNumberFormat="1" applyFont="1" applyFill="1" applyAlignment="1" applyProtection="1">
      <alignment vertical="center"/>
    </xf>
    <xf numFmtId="175" fontId="139" fillId="3" borderId="0" xfId="0" applyNumberFormat="1" applyFont="1" applyFill="1" applyAlignment="1" applyProtection="1">
      <alignment vertical="center"/>
    </xf>
    <xf numFmtId="0" fontId="129" fillId="3" borderId="0" xfId="0" applyFont="1" applyFill="1" applyAlignment="1" applyProtection="1">
      <alignment vertical="center"/>
    </xf>
    <xf numFmtId="0" fontId="16" fillId="3" borderId="0" xfId="0" applyFont="1" applyFill="1" applyAlignment="1" applyProtection="1">
      <alignment vertical="center"/>
    </xf>
    <xf numFmtId="0" fontId="109" fillId="3" borderId="0" xfId="0" applyFont="1" applyFill="1" applyAlignment="1" applyProtection="1">
      <alignment vertical="center" wrapText="1"/>
    </xf>
    <xf numFmtId="0" fontId="110" fillId="3" borderId="0" xfId="0" applyFont="1" applyFill="1" applyAlignment="1" applyProtection="1">
      <alignment vertical="center"/>
    </xf>
    <xf numFmtId="186" fontId="161" fillId="3" borderId="0" xfId="0" applyNumberFormat="1" applyFont="1" applyFill="1" applyAlignment="1" applyProtection="1">
      <alignment vertical="center"/>
    </xf>
    <xf numFmtId="175" fontId="137" fillId="0" borderId="82" xfId="0" applyNumberFormat="1" applyFont="1" applyBorder="1" applyAlignment="1" applyProtection="1">
      <alignment vertical="center"/>
    </xf>
    <xf numFmtId="175" fontId="137" fillId="0" borderId="141" xfId="0" applyNumberFormat="1" applyFont="1" applyBorder="1" applyAlignment="1" applyProtection="1">
      <alignment vertical="center"/>
    </xf>
    <xf numFmtId="0" fontId="137" fillId="0" borderId="0" xfId="0" applyFont="1" applyAlignment="1" applyProtection="1">
      <alignment horizontal="center"/>
    </xf>
    <xf numFmtId="181" fontId="137" fillId="0" borderId="0" xfId="0" applyNumberFormat="1" applyFont="1" applyAlignment="1" applyProtection="1">
      <alignment vertical="center"/>
    </xf>
    <xf numFmtId="181" fontId="137" fillId="0" borderId="72" xfId="0" applyNumberFormat="1" applyFont="1" applyBorder="1" applyAlignment="1" applyProtection="1">
      <alignment vertical="center"/>
    </xf>
    <xf numFmtId="0" fontId="137" fillId="0" borderId="0" xfId="0" applyFont="1" applyProtection="1"/>
    <xf numFmtId="175" fontId="137" fillId="0" borderId="0" xfId="0" applyNumberFormat="1" applyFont="1" applyAlignment="1" applyProtection="1">
      <alignment horizontal="right" vertical="center"/>
    </xf>
    <xf numFmtId="175" fontId="137" fillId="0" borderId="0" xfId="0" applyNumberFormat="1" applyFont="1" applyAlignment="1" applyProtection="1">
      <alignment horizontal="center" vertical="center"/>
    </xf>
    <xf numFmtId="0" fontId="137" fillId="0" borderId="73" xfId="0" applyFont="1" applyBorder="1" applyProtection="1"/>
    <xf numFmtId="0" fontId="137" fillId="0" borderId="72" xfId="0" applyFont="1" applyBorder="1" applyProtection="1"/>
    <xf numFmtId="175" fontId="137" fillId="0" borderId="74" xfId="0" applyNumberFormat="1" applyFont="1" applyBorder="1" applyAlignment="1" applyProtection="1">
      <alignment vertical="center"/>
    </xf>
    <xf numFmtId="175" fontId="137" fillId="0" borderId="176" xfId="0" applyNumberFormat="1" applyFont="1" applyBorder="1" applyAlignment="1" applyProtection="1">
      <alignment vertical="center"/>
    </xf>
    <xf numFmtId="0" fontId="137" fillId="0" borderId="0" xfId="0" applyFont="1" applyAlignment="1" applyProtection="1">
      <alignment horizontal="left"/>
    </xf>
    <xf numFmtId="170" fontId="137" fillId="0" borderId="0" xfId="0" applyNumberFormat="1" applyFont="1" applyAlignment="1" applyProtection="1">
      <alignment vertical="center"/>
    </xf>
    <xf numFmtId="170" fontId="137" fillId="0" borderId="72" xfId="0" applyNumberFormat="1" applyFont="1" applyBorder="1" applyAlignment="1" applyProtection="1">
      <alignment vertical="center"/>
    </xf>
    <xf numFmtId="0" fontId="137" fillId="0" borderId="73" xfId="0" applyFont="1" applyBorder="1" applyAlignment="1" applyProtection="1">
      <alignment vertical="center"/>
    </xf>
    <xf numFmtId="0" fontId="137" fillId="0" borderId="0" xfId="0" applyFont="1" applyAlignment="1" applyProtection="1">
      <alignment vertical="center"/>
    </xf>
    <xf numFmtId="175" fontId="137" fillId="0" borderId="0" xfId="0" applyNumberFormat="1" applyFont="1" applyAlignment="1" applyProtection="1">
      <alignment horizontal="left" vertical="center" wrapText="1"/>
    </xf>
    <xf numFmtId="175" fontId="137" fillId="0" borderId="0" xfId="0" applyNumberFormat="1" applyFont="1" applyAlignment="1" applyProtection="1">
      <alignment vertical="center"/>
    </xf>
    <xf numFmtId="175" fontId="137" fillId="0" borderId="72" xfId="0" applyNumberFormat="1" applyFont="1" applyBorder="1" applyAlignment="1" applyProtection="1">
      <alignment vertical="center"/>
    </xf>
    <xf numFmtId="0" fontId="170" fillId="34" borderId="82" xfId="0" applyFont="1" applyFill="1" applyBorder="1" applyAlignment="1" applyProtection="1">
      <alignment horizontal="right" vertical="center"/>
    </xf>
    <xf numFmtId="0" fontId="153" fillId="3" borderId="0" xfId="0" applyFont="1" applyFill="1" applyAlignment="1" applyProtection="1">
      <alignment horizontal="right" vertical="center"/>
    </xf>
    <xf numFmtId="175" fontId="137" fillId="0" borderId="80" xfId="0" applyNumberFormat="1" applyFont="1" applyBorder="1" applyAlignment="1" applyProtection="1">
      <alignment vertical="center"/>
    </xf>
    <xf numFmtId="175" fontId="137" fillId="0" borderId="1" xfId="0" applyNumberFormat="1" applyFont="1" applyBorder="1" applyAlignment="1" applyProtection="1">
      <alignment vertical="center"/>
    </xf>
    <xf numFmtId="175" fontId="137" fillId="0" borderId="81" xfId="0" applyNumberFormat="1" applyFont="1" applyBorder="1" applyAlignment="1" applyProtection="1">
      <alignment vertical="center"/>
    </xf>
    <xf numFmtId="0" fontId="130" fillId="3" borderId="73" xfId="0" applyFont="1" applyFill="1" applyBorder="1" applyAlignment="1" applyProtection="1">
      <alignment horizontal="left"/>
    </xf>
    <xf numFmtId="0" fontId="174" fillId="3" borderId="73" xfId="0" applyFont="1" applyFill="1" applyBorder="1" applyAlignment="1" applyProtection="1">
      <alignment horizontal="left"/>
    </xf>
    <xf numFmtId="181" fontId="184" fillId="3" borderId="73" xfId="0" applyNumberFormat="1" applyFont="1" applyFill="1" applyBorder="1" applyAlignment="1" applyProtection="1">
      <alignment horizontal="left" vertical="center"/>
    </xf>
    <xf numFmtId="181" fontId="181" fillId="3" borderId="73" xfId="0" applyNumberFormat="1" applyFont="1" applyFill="1" applyBorder="1" applyAlignment="1" applyProtection="1">
      <alignment horizontal="left"/>
    </xf>
    <xf numFmtId="181" fontId="130" fillId="3" borderId="0" xfId="0" applyNumberFormat="1" applyFont="1" applyFill="1" applyProtection="1"/>
    <xf numFmtId="0" fontId="182" fillId="3" borderId="73" xfId="0" applyFont="1" applyFill="1" applyBorder="1" applyAlignment="1" applyProtection="1">
      <alignment horizontal="left"/>
    </xf>
    <xf numFmtId="0" fontId="130" fillId="3" borderId="0" xfId="0" applyFont="1" applyFill="1" applyAlignment="1" applyProtection="1">
      <alignment horizontal="left" vertical="center"/>
    </xf>
    <xf numFmtId="181" fontId="183" fillId="3" borderId="0" xfId="0" applyNumberFormat="1" applyFont="1" applyFill="1" applyAlignment="1" applyProtection="1">
      <alignment horizontal="left" vertical="center"/>
    </xf>
    <xf numFmtId="0" fontId="130" fillId="3" borderId="0" xfId="0" applyFont="1" applyFill="1" applyAlignment="1" applyProtection="1">
      <alignment horizontal="right" vertical="center"/>
    </xf>
    <xf numFmtId="0" fontId="130" fillId="3" borderId="0" xfId="0" applyFont="1" applyFill="1" applyAlignment="1" applyProtection="1">
      <alignment horizontal="right" vertical="center" textRotation="90"/>
    </xf>
    <xf numFmtId="0" fontId="185" fillId="3" borderId="0" xfId="0" applyFont="1" applyFill="1" applyAlignment="1" applyProtection="1">
      <alignment horizontal="left"/>
    </xf>
    <xf numFmtId="164" fontId="153" fillId="0" borderId="0" xfId="0" applyNumberFormat="1" applyFont="1" applyProtection="1"/>
    <xf numFmtId="164" fontId="153" fillId="38" borderId="0" xfId="0" applyNumberFormat="1" applyFont="1" applyFill="1" applyProtection="1"/>
    <xf numFmtId="164" fontId="153" fillId="4" borderId="0" xfId="0" applyNumberFormat="1" applyFont="1" applyFill="1" applyProtection="1"/>
    <xf numFmtId="0" fontId="137" fillId="0" borderId="0" xfId="0" applyFont="1" applyAlignment="1" applyProtection="1">
      <alignment wrapText="1"/>
    </xf>
    <xf numFmtId="0" fontId="138" fillId="0" borderId="0" xfId="0" applyFont="1" applyProtection="1"/>
    <xf numFmtId="0" fontId="138" fillId="0" borderId="0" xfId="0" applyFont="1" applyAlignment="1" applyProtection="1">
      <alignment vertical="center"/>
    </xf>
    <xf numFmtId="164" fontId="137" fillId="0" borderId="177" xfId="0" applyNumberFormat="1" applyFont="1" applyBorder="1" applyAlignment="1" applyProtection="1">
      <alignment vertical="center"/>
    </xf>
    <xf numFmtId="164" fontId="137" fillId="38" borderId="177" xfId="0" applyNumberFormat="1" applyFont="1" applyFill="1" applyBorder="1" applyAlignment="1" applyProtection="1">
      <alignment vertical="center"/>
    </xf>
    <xf numFmtId="164" fontId="137" fillId="4" borderId="177" xfId="0" applyNumberFormat="1" applyFont="1" applyFill="1" applyBorder="1" applyAlignment="1" applyProtection="1">
      <alignment vertical="center"/>
    </xf>
    <xf numFmtId="164" fontId="137" fillId="0" borderId="74" xfId="0" applyNumberFormat="1" applyFont="1" applyBorder="1" applyAlignment="1" applyProtection="1">
      <alignment vertical="center"/>
    </xf>
    <xf numFmtId="164" fontId="137" fillId="0" borderId="130" xfId="0" applyNumberFormat="1" applyFont="1" applyBorder="1" applyAlignment="1" applyProtection="1">
      <alignment vertical="center"/>
    </xf>
    <xf numFmtId="164" fontId="137" fillId="38" borderId="74" xfId="0" applyNumberFormat="1" applyFont="1" applyFill="1" applyBorder="1" applyAlignment="1" applyProtection="1">
      <alignment vertical="center"/>
    </xf>
    <xf numFmtId="164" fontId="137" fillId="4" borderId="74" xfId="0" applyNumberFormat="1" applyFont="1" applyFill="1" applyBorder="1" applyAlignment="1" applyProtection="1">
      <alignment vertical="center"/>
    </xf>
    <xf numFmtId="164" fontId="137" fillId="0" borderId="78" xfId="0" applyNumberFormat="1" applyFont="1" applyBorder="1" applyAlignment="1" applyProtection="1">
      <alignment vertical="center"/>
    </xf>
    <xf numFmtId="164" fontId="137" fillId="0" borderId="0" xfId="0" applyNumberFormat="1" applyFont="1" applyAlignment="1" applyProtection="1">
      <alignment vertical="center"/>
    </xf>
    <xf numFmtId="164" fontId="137" fillId="0" borderId="77" xfId="0" applyNumberFormat="1" applyFont="1" applyBorder="1" applyAlignment="1" applyProtection="1">
      <alignment vertical="center"/>
    </xf>
    <xf numFmtId="164" fontId="137" fillId="0" borderId="75" xfId="0" applyNumberFormat="1" applyFont="1" applyBorder="1" applyAlignment="1" applyProtection="1">
      <alignment vertical="center"/>
    </xf>
    <xf numFmtId="164" fontId="137" fillId="38" borderId="0" xfId="0" applyNumberFormat="1" applyFont="1" applyFill="1" applyAlignment="1" applyProtection="1">
      <alignment vertical="center"/>
    </xf>
    <xf numFmtId="164" fontId="137" fillId="4" borderId="0" xfId="0" applyNumberFormat="1" applyFont="1" applyFill="1" applyAlignment="1" applyProtection="1">
      <alignment vertical="center"/>
    </xf>
    <xf numFmtId="181" fontId="190" fillId="3" borderId="0" xfId="0" applyNumberFormat="1" applyFont="1" applyFill="1" applyAlignment="1" applyProtection="1">
      <alignment vertical="center"/>
    </xf>
    <xf numFmtId="0" fontId="191" fillId="3" borderId="201" xfId="0" applyFont="1" applyFill="1" applyBorder="1" applyProtection="1"/>
    <xf numFmtId="0" fontId="191" fillId="3" borderId="0" xfId="0" applyFont="1" applyFill="1" applyProtection="1"/>
    <xf numFmtId="0" fontId="191" fillId="3" borderId="0" xfId="0" applyFont="1" applyFill="1" applyAlignment="1" applyProtection="1">
      <alignment vertical="center" wrapText="1"/>
    </xf>
    <xf numFmtId="0" fontId="191" fillId="3" borderId="202" xfId="0" applyFont="1" applyFill="1" applyBorder="1" applyAlignment="1" applyProtection="1">
      <alignment vertical="center" wrapText="1"/>
    </xf>
    <xf numFmtId="0" fontId="191" fillId="3" borderId="202" xfId="0" applyFont="1" applyFill="1" applyBorder="1" applyProtection="1"/>
    <xf numFmtId="164" fontId="191" fillId="3" borderId="0" xfId="0" applyNumberFormat="1" applyFont="1" applyFill="1" applyAlignment="1" applyProtection="1">
      <alignment vertical="center"/>
    </xf>
    <xf numFmtId="0" fontId="191" fillId="3" borderId="203" xfId="0" applyFont="1" applyFill="1" applyBorder="1" applyProtection="1"/>
    <xf numFmtId="0" fontId="191" fillId="3" borderId="204" xfId="0" applyFont="1" applyFill="1" applyBorder="1" applyProtection="1"/>
    <xf numFmtId="181" fontId="215" fillId="0" borderId="0" xfId="0" applyNumberFormat="1" applyFont="1" applyAlignment="1" applyProtection="1">
      <alignment vertical="center"/>
    </xf>
    <xf numFmtId="0" fontId="104" fillId="0" borderId="0" xfId="0" applyFont="1" applyProtection="1"/>
    <xf numFmtId="0" fontId="126" fillId="0" borderId="0" xfId="0" applyFont="1" applyProtection="1"/>
    <xf numFmtId="164" fontId="126" fillId="0" borderId="0" xfId="0" applyNumberFormat="1" applyFont="1" applyAlignment="1" applyProtection="1">
      <alignment horizontal="left" vertical="center"/>
    </xf>
    <xf numFmtId="164" fontId="126" fillId="0" borderId="191" xfId="0" applyNumberFormat="1" applyFont="1" applyBorder="1" applyAlignment="1" applyProtection="1">
      <alignment horizontal="left" vertical="center"/>
    </xf>
    <xf numFmtId="0" fontId="126" fillId="0" borderId="0" xfId="0" applyFont="1" applyAlignment="1" applyProtection="1">
      <alignment horizontal="left" vertical="center" wrapText="1"/>
    </xf>
    <xf numFmtId="0" fontId="126" fillId="0" borderId="192" xfId="0" applyFont="1" applyBorder="1" applyAlignment="1" applyProtection="1">
      <alignment horizontal="left" vertical="center" wrapText="1"/>
    </xf>
    <xf numFmtId="0" fontId="126" fillId="0" borderId="0" xfId="0" applyFont="1" applyAlignment="1" applyProtection="1">
      <alignment vertical="center" wrapText="1"/>
    </xf>
    <xf numFmtId="0" fontId="126" fillId="0" borderId="0" xfId="0" applyFont="1" applyAlignment="1" applyProtection="1">
      <alignment horizontal="left" vertical="center" textRotation="90"/>
    </xf>
    <xf numFmtId="0" fontId="126" fillId="0" borderId="0" xfId="0" applyFont="1" applyAlignment="1" applyProtection="1">
      <alignment horizontal="right" vertical="center" textRotation="90"/>
    </xf>
    <xf numFmtId="0" fontId="104" fillId="0" borderId="0" xfId="0" applyFont="1" applyAlignment="1" applyProtection="1">
      <alignment horizontal="right" vertical="center" textRotation="90"/>
    </xf>
    <xf numFmtId="0" fontId="109" fillId="0" borderId="0" xfId="0" applyFont="1" applyAlignment="1" applyProtection="1">
      <alignment vertical="center" textRotation="90"/>
    </xf>
    <xf numFmtId="0" fontId="126" fillId="0" borderId="0" xfId="0" applyFont="1" applyAlignment="1" applyProtection="1">
      <alignment horizontal="left"/>
    </xf>
    <xf numFmtId="0" fontId="126" fillId="0" borderId="192" xfId="0" applyFont="1" applyBorder="1" applyAlignment="1" applyProtection="1">
      <alignment horizontal="left"/>
    </xf>
    <xf numFmtId="181" fontId="126" fillId="0" borderId="0" xfId="0" applyNumberFormat="1" applyFont="1" applyAlignment="1" applyProtection="1">
      <alignment horizontal="left" vertical="center"/>
    </xf>
    <xf numFmtId="0" fontId="126" fillId="0" borderId="0" xfId="0" applyFont="1" applyAlignment="1" applyProtection="1">
      <alignment vertical="center" textRotation="90" wrapText="1"/>
    </xf>
    <xf numFmtId="0" fontId="111" fillId="0" borderId="0" xfId="0" applyFont="1" applyAlignment="1" applyProtection="1">
      <alignment horizontal="right" vertical="center" textRotation="90"/>
    </xf>
    <xf numFmtId="0" fontId="126" fillId="0" borderId="0" xfId="0" applyFont="1" applyAlignment="1" applyProtection="1">
      <alignment horizontal="left" vertical="center"/>
    </xf>
    <xf numFmtId="0" fontId="126" fillId="0" borderId="0" xfId="0" applyFont="1" applyAlignment="1" applyProtection="1">
      <alignment vertical="center"/>
    </xf>
    <xf numFmtId="0" fontId="207" fillId="0" borderId="0" xfId="0" applyFont="1" applyAlignment="1" applyProtection="1">
      <alignment vertical="center"/>
    </xf>
    <xf numFmtId="0" fontId="208" fillId="0" borderId="0" xfId="0" applyFont="1" applyAlignment="1" applyProtection="1">
      <alignment vertical="center"/>
    </xf>
    <xf numFmtId="0" fontId="208" fillId="0" borderId="189" xfId="0" applyFont="1" applyBorder="1" applyAlignment="1" applyProtection="1">
      <alignment vertical="center"/>
    </xf>
    <xf numFmtId="0" fontId="208" fillId="0" borderId="0" xfId="0" applyFont="1" applyProtection="1"/>
    <xf numFmtId="0" fontId="126" fillId="3" borderId="24" xfId="0" applyFont="1" applyFill="1" applyBorder="1" applyAlignment="1" applyProtection="1">
      <alignment vertical="center"/>
    </xf>
    <xf numFmtId="0" fontId="5" fillId="3" borderId="0" xfId="0" applyFont="1" applyFill="1" applyBorder="1" applyAlignment="1" applyProtection="1">
      <alignment vertical="center"/>
    </xf>
    <xf numFmtId="0" fontId="141" fillId="38" borderId="0" xfId="0" applyFont="1" applyFill="1" applyAlignment="1" applyProtection="1">
      <alignment vertical="center" wrapText="1"/>
      <protection locked="0"/>
    </xf>
    <xf numFmtId="164" fontId="50" fillId="38" borderId="0" xfId="0" applyNumberFormat="1" applyFont="1" applyFill="1" applyProtection="1">
      <protection locked="0"/>
    </xf>
    <xf numFmtId="164" fontId="50" fillId="38" borderId="0" xfId="0" applyNumberFormat="1" applyFont="1" applyFill="1" applyAlignment="1" applyProtection="1">
      <alignment horizontal="center" vertical="center" textRotation="90"/>
      <protection locked="0"/>
    </xf>
    <xf numFmtId="164" fontId="50" fillId="38" borderId="0" xfId="0" applyNumberFormat="1" applyFont="1" applyFill="1" applyAlignment="1" applyProtection="1">
      <alignment vertical="center"/>
      <protection locked="0"/>
    </xf>
    <xf numFmtId="0" fontId="2" fillId="38" borderId="0" xfId="0" applyFont="1" applyFill="1" applyAlignment="1" applyProtection="1">
      <alignment vertical="center"/>
      <protection locked="0"/>
    </xf>
    <xf numFmtId="0" fontId="2" fillId="38" borderId="0" xfId="0" applyFont="1" applyFill="1" applyAlignment="1" applyProtection="1">
      <alignment horizontal="right" vertical="center"/>
      <protection locked="0"/>
    </xf>
    <xf numFmtId="0" fontId="5" fillId="38" borderId="0" xfId="0" applyFont="1" applyFill="1" applyAlignment="1" applyProtection="1">
      <alignment vertical="center"/>
      <protection locked="0"/>
    </xf>
    <xf numFmtId="164" fontId="5" fillId="38" borderId="0" xfId="0" applyNumberFormat="1" applyFont="1" applyFill="1" applyProtection="1">
      <protection locked="0"/>
    </xf>
    <xf numFmtId="0" fontId="104" fillId="4" borderId="0" xfId="0" applyFont="1" applyFill="1" applyBorder="1" applyAlignment="1" applyProtection="1">
      <alignment horizontal="center" vertical="center"/>
    </xf>
    <xf numFmtId="0" fontId="104" fillId="4" borderId="0" xfId="0" applyFont="1" applyFill="1" applyBorder="1" applyProtection="1"/>
    <xf numFmtId="181" fontId="213" fillId="4" borderId="0" xfId="0" applyNumberFormat="1" applyFont="1" applyFill="1" applyBorder="1" applyAlignment="1" applyProtection="1">
      <alignment vertical="center" wrapText="1"/>
    </xf>
    <xf numFmtId="9" fontId="104" fillId="4" borderId="0" xfId="0" applyNumberFormat="1" applyFont="1" applyFill="1" applyBorder="1" applyAlignment="1" applyProtection="1">
      <alignment vertical="center"/>
    </xf>
    <xf numFmtId="0" fontId="5" fillId="4" borderId="0" xfId="0" applyFont="1" applyFill="1" applyBorder="1" applyProtection="1"/>
    <xf numFmtId="164" fontId="104" fillId="4" borderId="0" xfId="0" applyNumberFormat="1" applyFont="1" applyFill="1" applyBorder="1" applyAlignment="1" applyProtection="1">
      <alignment vertical="center"/>
    </xf>
    <xf numFmtId="0" fontId="5" fillId="4" borderId="0" xfId="0" applyFont="1" applyFill="1" applyBorder="1"/>
    <xf numFmtId="164" fontId="104" fillId="4" borderId="0" xfId="0" applyNumberFormat="1" applyFont="1" applyFill="1" applyBorder="1" applyAlignment="1" applyProtection="1">
      <alignment vertical="center" textRotation="90"/>
    </xf>
    <xf numFmtId="0" fontId="104" fillId="4" borderId="0" xfId="0" applyFont="1" applyFill="1" applyBorder="1" applyAlignment="1" applyProtection="1">
      <alignment vertical="center" wrapText="1"/>
    </xf>
    <xf numFmtId="0" fontId="104" fillId="4" borderId="0" xfId="0" applyFont="1" applyFill="1" applyBorder="1" applyAlignment="1" applyProtection="1">
      <alignment vertical="center"/>
    </xf>
    <xf numFmtId="0" fontId="131" fillId="4" borderId="0" xfId="0" applyFont="1" applyFill="1" applyBorder="1" applyAlignment="1" applyProtection="1">
      <alignment vertical="center"/>
    </xf>
    <xf numFmtId="0" fontId="131" fillId="4" borderId="0" xfId="0" applyFont="1" applyFill="1" applyBorder="1" applyAlignment="1" applyProtection="1">
      <alignment vertical="center"/>
      <protection locked="0"/>
    </xf>
    <xf numFmtId="0" fontId="131" fillId="4" borderId="0" xfId="0" applyFont="1" applyFill="1" applyBorder="1" applyAlignment="1" applyProtection="1">
      <alignment horizontal="left" vertical="center"/>
      <protection locked="0"/>
    </xf>
    <xf numFmtId="0" fontId="104" fillId="4" borderId="0" xfId="0" applyFont="1" applyFill="1" applyBorder="1" applyProtection="1">
      <protection locked="0"/>
    </xf>
    <xf numFmtId="0" fontId="5" fillId="4" borderId="0" xfId="0" applyFont="1" applyFill="1" applyBorder="1" applyProtection="1">
      <protection locked="0"/>
    </xf>
    <xf numFmtId="164" fontId="50" fillId="4" borderId="0" xfId="0" applyNumberFormat="1" applyFont="1" applyFill="1" applyBorder="1" applyProtection="1">
      <protection locked="0"/>
    </xf>
    <xf numFmtId="164" fontId="50" fillId="4" borderId="0" xfId="0" applyNumberFormat="1" applyFont="1" applyFill="1" applyBorder="1" applyAlignment="1" applyProtection="1">
      <alignment horizontal="center" vertical="center" textRotation="90"/>
      <protection locked="0"/>
    </xf>
    <xf numFmtId="164" fontId="50" fillId="4" borderId="0" xfId="0" applyNumberFormat="1" applyFont="1" applyFill="1" applyBorder="1" applyAlignment="1" applyProtection="1">
      <alignment vertical="center"/>
      <protection locked="0"/>
    </xf>
    <xf numFmtId="0" fontId="2" fillId="4" borderId="0" xfId="0" applyFont="1" applyFill="1" applyBorder="1" applyAlignment="1" applyProtection="1">
      <alignment vertical="center"/>
      <protection locked="0"/>
    </xf>
    <xf numFmtId="0" fontId="2" fillId="4" borderId="0" xfId="0" applyFont="1" applyFill="1" applyBorder="1" applyAlignment="1" applyProtection="1">
      <alignment horizontal="right" vertical="center"/>
      <protection locked="0"/>
    </xf>
    <xf numFmtId="0" fontId="5" fillId="4" borderId="0" xfId="0" applyFont="1" applyFill="1" applyBorder="1" applyAlignment="1" applyProtection="1">
      <alignment vertical="center"/>
      <protection locked="0"/>
    </xf>
    <xf numFmtId="164" fontId="5" fillId="4" borderId="0" xfId="0" applyNumberFormat="1" applyFont="1" applyFill="1" applyBorder="1" applyProtection="1">
      <protection locked="0"/>
    </xf>
    <xf numFmtId="0" fontId="16" fillId="4" borderId="0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vertical="center"/>
    </xf>
    <xf numFmtId="0" fontId="57" fillId="4" borderId="0" xfId="0" applyFont="1" applyFill="1" applyAlignment="1" applyProtection="1">
      <alignment horizontal="center" vertical="center"/>
    </xf>
    <xf numFmtId="0" fontId="57" fillId="4" borderId="0" xfId="0" applyFont="1" applyFill="1" applyAlignment="1" applyProtection="1">
      <alignment textRotation="90"/>
    </xf>
    <xf numFmtId="0" fontId="216" fillId="38" borderId="0" xfId="0" applyFont="1" applyFill="1" applyAlignment="1" applyProtection="1">
      <alignment vertical="center"/>
    </xf>
    <xf numFmtId="0" fontId="217" fillId="38" borderId="0" xfId="0" applyFont="1" applyFill="1" applyAlignment="1" applyProtection="1">
      <alignment vertical="center" wrapText="1"/>
    </xf>
    <xf numFmtId="0" fontId="177" fillId="38" borderId="0" xfId="0" applyFont="1" applyFill="1" applyAlignment="1" applyProtection="1">
      <alignment vertical="center" wrapText="1"/>
    </xf>
    <xf numFmtId="181" fontId="218" fillId="38" borderId="0" xfId="0" applyNumberFormat="1" applyFont="1" applyFill="1" applyAlignment="1" applyProtection="1">
      <alignment vertical="center" wrapText="1"/>
    </xf>
    <xf numFmtId="0" fontId="176" fillId="3" borderId="0" xfId="0" applyFont="1" applyFill="1" applyBorder="1" applyAlignment="1" applyProtection="1">
      <alignment vertical="center"/>
    </xf>
    <xf numFmtId="0" fontId="186" fillId="3" borderId="0" xfId="0" applyFont="1" applyFill="1" applyAlignment="1" applyProtection="1">
      <alignment vertical="center"/>
    </xf>
    <xf numFmtId="0" fontId="126" fillId="38" borderId="0" xfId="0" applyFont="1" applyFill="1" applyBorder="1" applyAlignment="1" applyProtection="1">
      <alignment vertical="center"/>
    </xf>
    <xf numFmtId="0" fontId="126" fillId="3" borderId="0" xfId="0" applyFont="1" applyFill="1" applyBorder="1" applyAlignment="1" applyProtection="1">
      <alignment horizontal="center" vertical="center" textRotation="90"/>
    </xf>
    <xf numFmtId="0" fontId="126" fillId="3" borderId="206" xfId="0" applyFont="1" applyFill="1" applyBorder="1" applyAlignment="1" applyProtection="1">
      <alignment vertical="center"/>
    </xf>
    <xf numFmtId="0" fontId="126" fillId="3" borderId="24" xfId="0" applyFont="1" applyFill="1" applyBorder="1" applyAlignment="1" applyProtection="1">
      <alignment horizontal="center" vertical="center"/>
    </xf>
    <xf numFmtId="0" fontId="126" fillId="3" borderId="145" xfId="0" applyFont="1" applyFill="1" applyBorder="1" applyAlignment="1" applyProtection="1">
      <alignment horizontal="center" vertical="center"/>
    </xf>
    <xf numFmtId="0" fontId="176" fillId="3" borderId="0" xfId="0" applyFont="1" applyFill="1" applyBorder="1" applyAlignment="1" applyProtection="1">
      <alignment horizontal="center" vertical="center"/>
    </xf>
    <xf numFmtId="0" fontId="126" fillId="3" borderId="31" xfId="0" applyFont="1" applyFill="1" applyBorder="1" applyAlignment="1" applyProtection="1">
      <alignment horizontal="center" vertical="center"/>
    </xf>
    <xf numFmtId="0" fontId="126" fillId="3" borderId="227" xfId="0" applyFont="1" applyFill="1" applyBorder="1" applyAlignment="1" applyProtection="1">
      <alignment horizontal="center" vertical="center"/>
    </xf>
    <xf numFmtId="0" fontId="126" fillId="3" borderId="228" xfId="0" applyFont="1" applyFill="1" applyBorder="1" applyAlignment="1" applyProtection="1">
      <alignment horizontal="center" vertical="center"/>
    </xf>
    <xf numFmtId="0" fontId="126" fillId="3" borderId="30" xfId="0" applyFont="1" applyFill="1" applyBorder="1" applyAlignment="1" applyProtection="1">
      <alignment horizontal="center" vertical="center"/>
    </xf>
    <xf numFmtId="0" fontId="182" fillId="38" borderId="0" xfId="0" applyFont="1" applyFill="1" applyProtection="1"/>
    <xf numFmtId="0" fontId="182" fillId="3" borderId="0" xfId="0" applyFont="1" applyFill="1" applyBorder="1" applyProtection="1"/>
    <xf numFmtId="0" fontId="191" fillId="3" borderId="0" xfId="0" applyFont="1" applyFill="1" applyBorder="1" applyProtection="1"/>
    <xf numFmtId="0" fontId="126" fillId="3" borderId="25" xfId="0" applyFont="1" applyFill="1" applyBorder="1" applyAlignment="1" applyProtection="1"/>
    <xf numFmtId="0" fontId="130" fillId="3" borderId="25" xfId="0" applyFont="1" applyFill="1" applyBorder="1" applyAlignment="1" applyProtection="1">
      <alignment horizontal="left"/>
    </xf>
    <xf numFmtId="0" fontId="130" fillId="3" borderId="0" xfId="0" applyFont="1" applyFill="1" applyBorder="1" applyAlignment="1" applyProtection="1">
      <alignment horizontal="left"/>
    </xf>
    <xf numFmtId="0" fontId="130" fillId="3" borderId="17" xfId="0" applyFont="1" applyFill="1" applyBorder="1" applyAlignment="1" applyProtection="1">
      <alignment horizontal="left"/>
    </xf>
    <xf numFmtId="0" fontId="176" fillId="3" borderId="0" xfId="0" applyFont="1" applyFill="1" applyBorder="1" applyProtection="1"/>
    <xf numFmtId="0" fontId="182" fillId="3" borderId="25" xfId="0" applyFont="1" applyFill="1" applyBorder="1" applyProtection="1"/>
    <xf numFmtId="0" fontId="126" fillId="3" borderId="0" xfId="0" applyFont="1" applyFill="1" applyBorder="1" applyAlignment="1" applyProtection="1"/>
    <xf numFmtId="0" fontId="126" fillId="3" borderId="17" xfId="0" applyFont="1" applyFill="1" applyBorder="1" applyAlignment="1" applyProtection="1"/>
    <xf numFmtId="0" fontId="126" fillId="3" borderId="220" xfId="0" applyFont="1" applyFill="1" applyBorder="1" applyAlignment="1" applyProtection="1">
      <alignment horizontal="center" vertical="center"/>
    </xf>
    <xf numFmtId="0" fontId="182" fillId="0" borderId="0" xfId="0" applyFont="1" applyFill="1" applyBorder="1" applyProtection="1"/>
    <xf numFmtId="0" fontId="182" fillId="0" borderId="0" xfId="0" applyFont="1" applyFill="1" applyBorder="1" applyAlignment="1" applyProtection="1">
      <alignment horizontal="center" vertical="center"/>
    </xf>
    <xf numFmtId="0" fontId="182" fillId="0" borderId="17" xfId="0" applyFont="1" applyFill="1" applyBorder="1" applyProtection="1"/>
    <xf numFmtId="0" fontId="191" fillId="0" borderId="0" xfId="0" applyFont="1" applyFill="1" applyBorder="1" applyProtection="1"/>
    <xf numFmtId="0" fontId="182" fillId="0" borderId="0" xfId="0" applyFont="1" applyFill="1" applyBorder="1" applyAlignment="1" applyProtection="1">
      <alignment horizontal="center"/>
    </xf>
    <xf numFmtId="0" fontId="182" fillId="0" borderId="214" xfId="0" applyFont="1" applyFill="1" applyBorder="1" applyProtection="1"/>
    <xf numFmtId="0" fontId="227" fillId="0" borderId="214" xfId="0" applyFont="1" applyFill="1" applyBorder="1" applyProtection="1"/>
    <xf numFmtId="0" fontId="227" fillId="0" borderId="215" xfId="0" applyFont="1" applyFill="1" applyBorder="1" applyProtection="1"/>
    <xf numFmtId="0" fontId="182" fillId="0" borderId="0" xfId="0" applyFont="1" applyFill="1" applyBorder="1" applyAlignment="1" applyProtection="1">
      <alignment vertical="center"/>
    </xf>
    <xf numFmtId="0" fontId="182" fillId="0" borderId="24" xfId="0" applyFont="1" applyFill="1" applyBorder="1" applyAlignment="1" applyProtection="1">
      <alignment vertical="center"/>
    </xf>
    <xf numFmtId="0" fontId="126" fillId="3" borderId="0" xfId="0" applyFont="1" applyFill="1" applyBorder="1" applyAlignment="1" applyProtection="1">
      <alignment vertical="center" wrapText="1"/>
    </xf>
    <xf numFmtId="0" fontId="126" fillId="3" borderId="0" xfId="0" applyFont="1" applyFill="1" applyAlignment="1" applyProtection="1">
      <alignment vertical="center" wrapText="1"/>
    </xf>
    <xf numFmtId="0" fontId="154" fillId="3" borderId="0" xfId="0" applyFont="1" applyFill="1" applyBorder="1" applyAlignment="1" applyProtection="1">
      <alignment horizontal="center"/>
    </xf>
    <xf numFmtId="164" fontId="147" fillId="3" borderId="0" xfId="0" applyNumberFormat="1" applyFont="1" applyFill="1" applyBorder="1" applyAlignment="1" applyProtection="1">
      <alignment vertical="center"/>
    </xf>
    <xf numFmtId="164" fontId="57" fillId="3" borderId="0" xfId="0" applyNumberFormat="1" applyFont="1" applyFill="1" applyBorder="1" applyAlignment="1" applyProtection="1">
      <alignment vertical="center"/>
    </xf>
    <xf numFmtId="0" fontId="57" fillId="3" borderId="0" xfId="0" applyFont="1" applyFill="1" applyBorder="1" applyProtection="1"/>
    <xf numFmtId="0" fontId="5" fillId="3" borderId="0" xfId="0" applyFont="1" applyFill="1"/>
    <xf numFmtId="0" fontId="104" fillId="3" borderId="0" xfId="0" applyFont="1" applyFill="1" applyAlignment="1">
      <alignment vertical="center"/>
    </xf>
    <xf numFmtId="0" fontId="171" fillId="3" borderId="0" xfId="0" applyFont="1" applyFill="1" applyAlignment="1">
      <alignment vertical="top"/>
    </xf>
    <xf numFmtId="0" fontId="214" fillId="3" borderId="0" xfId="1" applyFont="1" applyFill="1" applyBorder="1" applyAlignment="1" applyProtection="1">
      <alignment vertical="top"/>
    </xf>
    <xf numFmtId="0" fontId="80" fillId="3" borderId="0" xfId="0" applyFont="1" applyFill="1" applyProtection="1"/>
    <xf numFmtId="0" fontId="16" fillId="3" borderId="0" xfId="0" applyFont="1" applyFill="1" applyProtection="1"/>
    <xf numFmtId="0" fontId="166" fillId="3" borderId="0" xfId="1" applyFont="1" applyFill="1" applyBorder="1" applyAlignment="1" applyProtection="1">
      <alignment horizontal="center" vertical="center" wrapText="1"/>
    </xf>
    <xf numFmtId="0" fontId="57" fillId="3" borderId="0" xfId="0" applyFont="1" applyFill="1" applyAlignment="1" applyProtection="1">
      <alignment vertical="center" wrapText="1"/>
    </xf>
    <xf numFmtId="0" fontId="126" fillId="3" borderId="0" xfId="0" applyFont="1" applyFill="1" applyAlignment="1" applyProtection="1">
      <alignment horizontal="left" vertical="center" textRotation="90"/>
    </xf>
    <xf numFmtId="0" fontId="126" fillId="3" borderId="0" xfId="0" applyFont="1" applyFill="1" applyAlignment="1" applyProtection="1">
      <alignment horizontal="left"/>
    </xf>
    <xf numFmtId="0" fontId="167" fillId="3" borderId="0" xfId="0" applyFont="1" applyFill="1" applyAlignment="1" applyProtection="1">
      <alignment vertical="center"/>
    </xf>
    <xf numFmtId="181" fontId="179" fillId="3" borderId="0" xfId="0" applyNumberFormat="1" applyFont="1" applyFill="1" applyAlignment="1">
      <alignment vertical="center" wrapText="1"/>
    </xf>
    <xf numFmtId="0" fontId="104" fillId="3" borderId="0" xfId="1" applyFont="1" applyFill="1" applyBorder="1" applyAlignment="1" applyProtection="1">
      <alignment horizontal="center" vertical="top"/>
    </xf>
    <xf numFmtId="0" fontId="50" fillId="3" borderId="0" xfId="0" applyFont="1" applyFill="1" applyProtection="1"/>
    <xf numFmtId="0" fontId="57" fillId="3" borderId="0" xfId="0" applyFont="1" applyFill="1" applyAlignment="1" applyProtection="1">
      <alignment horizontal="right"/>
    </xf>
    <xf numFmtId="0" fontId="57" fillId="3" borderId="0" xfId="0" applyFont="1" applyFill="1" applyAlignment="1" applyProtection="1">
      <alignment horizontal="center"/>
    </xf>
    <xf numFmtId="164" fontId="153" fillId="3" borderId="0" xfId="0" applyNumberFormat="1" applyFont="1" applyFill="1" applyProtection="1"/>
    <xf numFmtId="164" fontId="137" fillId="3" borderId="177" xfId="0" applyNumberFormat="1" applyFont="1" applyFill="1" applyBorder="1" applyAlignment="1" applyProtection="1">
      <alignment vertical="center"/>
    </xf>
    <xf numFmtId="164" fontId="137" fillId="3" borderId="74" xfId="0" applyNumberFormat="1" applyFont="1" applyFill="1" applyBorder="1" applyAlignment="1" applyProtection="1">
      <alignment vertical="center"/>
    </xf>
    <xf numFmtId="164" fontId="137" fillId="3" borderId="0" xfId="0" applyNumberFormat="1" applyFont="1" applyFill="1" applyAlignment="1" applyProtection="1">
      <alignment vertical="center"/>
    </xf>
    <xf numFmtId="181" fontId="191" fillId="0" borderId="0" xfId="0" applyNumberFormat="1" applyFont="1" applyFill="1" applyBorder="1" applyAlignment="1" applyProtection="1">
      <alignment horizontal="center" vertical="center"/>
    </xf>
    <xf numFmtId="0" fontId="126" fillId="3" borderId="125" xfId="0" applyFont="1" applyFill="1" applyBorder="1" applyAlignment="1" applyProtection="1">
      <alignment horizontal="center" vertical="center"/>
    </xf>
    <xf numFmtId="0" fontId="126" fillId="3" borderId="83" xfId="0" applyFont="1" applyFill="1" applyBorder="1" applyAlignment="1" applyProtection="1">
      <alignment horizontal="center" vertical="center"/>
    </xf>
    <xf numFmtId="0" fontId="126" fillId="3" borderId="211" xfId="0" applyFont="1" applyFill="1" applyBorder="1" applyAlignment="1" applyProtection="1">
      <alignment horizontal="center" vertical="center"/>
    </xf>
    <xf numFmtId="0" fontId="126" fillId="3" borderId="229" xfId="0" applyFont="1" applyFill="1" applyBorder="1" applyAlignment="1" applyProtection="1">
      <alignment horizontal="center" vertical="center"/>
    </xf>
    <xf numFmtId="0" fontId="126" fillId="3" borderId="84" xfId="0" applyFont="1" applyFill="1" applyBorder="1" applyAlignment="1" applyProtection="1">
      <alignment horizontal="center" vertical="center"/>
    </xf>
    <xf numFmtId="0" fontId="126" fillId="12" borderId="238" xfId="0" applyFont="1" applyFill="1" applyBorder="1" applyAlignment="1" applyProtection="1">
      <alignment horizontal="right" vertical="center"/>
    </xf>
    <xf numFmtId="0" fontId="126" fillId="12" borderId="240" xfId="0" applyFont="1" applyFill="1" applyBorder="1" applyAlignment="1" applyProtection="1">
      <alignment horizontal="right" vertical="center"/>
    </xf>
    <xf numFmtId="0" fontId="126" fillId="12" borderId="241" xfId="0" applyFont="1" applyFill="1" applyBorder="1" applyAlignment="1" applyProtection="1">
      <alignment horizontal="right" vertical="center"/>
    </xf>
    <xf numFmtId="164" fontId="126" fillId="0" borderId="0" xfId="0" applyNumberFormat="1" applyFont="1" applyFill="1" applyBorder="1" applyAlignment="1" applyProtection="1">
      <alignment vertical="center"/>
    </xf>
    <xf numFmtId="0" fontId="153" fillId="3" borderId="0" xfId="0" applyFont="1" applyFill="1" applyProtection="1"/>
    <xf numFmtId="164" fontId="126" fillId="40" borderId="233" xfId="0" applyNumberFormat="1" applyFont="1" applyFill="1" applyBorder="1" applyAlignment="1" applyProtection="1">
      <alignment vertical="center"/>
    </xf>
    <xf numFmtId="164" fontId="126" fillId="40" borderId="232" xfId="0" applyNumberFormat="1" applyFont="1" applyFill="1" applyBorder="1" applyAlignment="1" applyProtection="1">
      <alignment vertical="center"/>
    </xf>
    <xf numFmtId="164" fontId="109" fillId="3" borderId="0" xfId="0" applyNumberFormat="1" applyFont="1" applyFill="1" applyBorder="1" applyAlignment="1" applyProtection="1">
      <alignment vertical="center"/>
    </xf>
    <xf numFmtId="164" fontId="130" fillId="0" borderId="125" xfId="0" applyNumberFormat="1" applyFont="1" applyFill="1" applyBorder="1" applyAlignment="1" applyProtection="1">
      <alignment vertical="center"/>
    </xf>
    <xf numFmtId="164" fontId="126" fillId="0" borderId="125" xfId="0" applyNumberFormat="1" applyFont="1" applyFill="1" applyBorder="1" applyAlignment="1" applyProtection="1">
      <alignment vertical="center"/>
    </xf>
    <xf numFmtId="164" fontId="130" fillId="0" borderId="0" xfId="0" applyNumberFormat="1" applyFont="1" applyFill="1" applyBorder="1" applyAlignment="1" applyProtection="1">
      <alignment vertical="center"/>
    </xf>
    <xf numFmtId="164" fontId="126" fillId="0" borderId="83" xfId="0" applyNumberFormat="1" applyFont="1" applyFill="1" applyBorder="1" applyAlignment="1" applyProtection="1">
      <alignment vertical="center"/>
    </xf>
    <xf numFmtId="164" fontId="126" fillId="0" borderId="17" xfId="0" applyNumberFormat="1" applyFont="1" applyFill="1" applyBorder="1" applyAlignment="1" applyProtection="1">
      <alignment vertical="center"/>
    </xf>
    <xf numFmtId="164" fontId="126" fillId="40" borderId="231" xfId="0" applyNumberFormat="1" applyFont="1" applyFill="1" applyBorder="1" applyAlignment="1" applyProtection="1">
      <alignment vertical="center"/>
    </xf>
    <xf numFmtId="0" fontId="223" fillId="0" borderId="0" xfId="0" applyFont="1" applyFill="1" applyBorder="1" applyAlignment="1" applyProtection="1">
      <alignment vertical="center"/>
    </xf>
    <xf numFmtId="0" fontId="191" fillId="0" borderId="0" xfId="0" applyFont="1" applyFill="1" applyBorder="1" applyAlignment="1" applyProtection="1">
      <alignment vertical="center"/>
    </xf>
    <xf numFmtId="0" fontId="204" fillId="0" borderId="0" xfId="0" applyFont="1" applyFill="1" applyBorder="1" applyAlignment="1" applyProtection="1">
      <alignment vertical="center"/>
    </xf>
    <xf numFmtId="0" fontId="223" fillId="0" borderId="244" xfId="0" applyFont="1" applyFill="1" applyBorder="1" applyAlignment="1" applyProtection="1">
      <alignment vertical="center"/>
    </xf>
    <xf numFmtId="0" fontId="204" fillId="0" borderId="24" xfId="0" applyFont="1" applyFill="1" applyBorder="1" applyAlignment="1" applyProtection="1">
      <alignment vertical="center"/>
    </xf>
    <xf numFmtId="0" fontId="104" fillId="3" borderId="0" xfId="0" applyFont="1" applyFill="1" applyBorder="1" applyAlignment="1" applyProtection="1">
      <alignment vertical="center" textRotation="90"/>
    </xf>
    <xf numFmtId="0" fontId="223" fillId="0" borderId="17" xfId="0" applyFont="1" applyFill="1" applyBorder="1" applyAlignment="1" applyProtection="1">
      <alignment vertical="center"/>
    </xf>
    <xf numFmtId="0" fontId="130" fillId="3" borderId="0" xfId="1" applyFont="1" applyFill="1" applyBorder="1" applyAlignment="1" applyProtection="1">
      <alignment vertical="center" wrapText="1"/>
    </xf>
    <xf numFmtId="0" fontId="130" fillId="3" borderId="0" xfId="1" applyFont="1" applyFill="1" applyBorder="1" applyAlignment="1" applyProtection="1">
      <alignment vertical="center"/>
    </xf>
    <xf numFmtId="0" fontId="130" fillId="3" borderId="17" xfId="1" applyFont="1" applyFill="1" applyBorder="1" applyAlignment="1" applyProtection="1">
      <alignment vertical="center"/>
    </xf>
    <xf numFmtId="0" fontId="130" fillId="3" borderId="17" xfId="0" applyFont="1" applyFill="1" applyBorder="1" applyAlignment="1" applyProtection="1">
      <alignment vertical="center"/>
    </xf>
    <xf numFmtId="0" fontId="130" fillId="3" borderId="0" xfId="0" applyFont="1" applyFill="1" applyBorder="1" applyAlignment="1" applyProtection="1">
      <alignment vertical="center"/>
    </xf>
    <xf numFmtId="0" fontId="126" fillId="3" borderId="0" xfId="0" applyFont="1" applyFill="1" applyBorder="1" applyAlignment="1" applyProtection="1">
      <alignment vertical="center"/>
    </xf>
    <xf numFmtId="0" fontId="126" fillId="3" borderId="0" xfId="0" applyFont="1" applyFill="1" applyAlignment="1" applyProtection="1">
      <alignment horizontal="left" vertical="center"/>
    </xf>
    <xf numFmtId="0" fontId="132" fillId="3" borderId="0" xfId="0" applyFont="1" applyFill="1" applyBorder="1" applyAlignment="1" applyProtection="1">
      <alignment vertical="center" wrapText="1"/>
    </xf>
    <xf numFmtId="0" fontId="132" fillId="3" borderId="0" xfId="0" applyFont="1" applyFill="1" applyBorder="1" applyAlignment="1" applyProtection="1">
      <alignment vertical="top" wrapText="1"/>
    </xf>
    <xf numFmtId="0" fontId="132" fillId="39" borderId="210" xfId="0" applyFont="1" applyFill="1" applyBorder="1" applyAlignment="1" applyProtection="1">
      <alignment vertical="center" wrapText="1"/>
    </xf>
    <xf numFmtId="0" fontId="132" fillId="39" borderId="0" xfId="0" applyFont="1" applyFill="1" applyBorder="1" applyAlignment="1" applyProtection="1">
      <alignment vertical="center" wrapText="1"/>
    </xf>
    <xf numFmtId="164" fontId="132" fillId="3" borderId="0" xfId="0" applyNumberFormat="1" applyFont="1" applyFill="1" applyBorder="1" applyAlignment="1" applyProtection="1">
      <alignment vertical="center" wrapText="1"/>
    </xf>
    <xf numFmtId="0" fontId="186" fillId="3" borderId="0" xfId="0" applyFont="1" applyFill="1" applyBorder="1" applyAlignment="1" applyProtection="1">
      <alignment vertical="center"/>
    </xf>
    <xf numFmtId="0" fontId="16" fillId="3" borderId="0" xfId="0" applyFont="1" applyFill="1" applyBorder="1" applyProtection="1"/>
    <xf numFmtId="0" fontId="0" fillId="0" borderId="0" xfId="0" applyAlignment="1">
      <alignment wrapText="1"/>
    </xf>
    <xf numFmtId="1" fontId="0" fillId="0" borderId="0" xfId="0" applyNumberFormat="1" applyAlignment="1">
      <alignment horizontal="center" vertical="center" wrapText="1"/>
    </xf>
    <xf numFmtId="0" fontId="0" fillId="4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16" borderId="0" xfId="0" applyFill="1" applyAlignment="1">
      <alignment wrapText="1"/>
    </xf>
    <xf numFmtId="1" fontId="230" fillId="0" borderId="0" xfId="0" applyNumberFormat="1" applyFont="1" applyAlignment="1">
      <alignment horizontal="center" vertical="center" wrapText="1"/>
    </xf>
    <xf numFmtId="1" fontId="230" fillId="0" borderId="248" xfId="0" applyNumberFormat="1" applyFont="1" applyBorder="1" applyAlignment="1">
      <alignment horizontal="center" vertical="center" wrapText="1"/>
    </xf>
    <xf numFmtId="1" fontId="230" fillId="0" borderId="249" xfId="0" applyNumberFormat="1" applyFont="1" applyBorder="1" applyAlignment="1">
      <alignment horizontal="center" vertical="center" wrapText="1"/>
    </xf>
    <xf numFmtId="1" fontId="230" fillId="0" borderId="250" xfId="0" applyNumberFormat="1" applyFont="1" applyBorder="1" applyAlignment="1">
      <alignment horizontal="center" vertical="center" wrapText="1"/>
    </xf>
    <xf numFmtId="1" fontId="230" fillId="0" borderId="251" xfId="0" applyNumberFormat="1" applyFont="1" applyBorder="1" applyAlignment="1">
      <alignment horizontal="center" vertical="center" wrapText="1"/>
    </xf>
    <xf numFmtId="1" fontId="230" fillId="0" borderId="252" xfId="0" applyNumberFormat="1" applyFont="1" applyBorder="1" applyAlignment="1">
      <alignment horizontal="center" vertical="center" wrapText="1"/>
    </xf>
    <xf numFmtId="1" fontId="230" fillId="0" borderId="253" xfId="0" applyNumberFormat="1" applyFont="1" applyBorder="1" applyAlignment="1">
      <alignment horizontal="center" vertical="center" wrapText="1"/>
    </xf>
    <xf numFmtId="0" fontId="130" fillId="4" borderId="0" xfId="0" applyFont="1" applyFill="1" applyAlignment="1">
      <alignment wrapText="1"/>
    </xf>
    <xf numFmtId="0" fontId="130" fillId="3" borderId="0" xfId="0" applyFont="1" applyFill="1" applyAlignment="1">
      <alignment wrapText="1"/>
    </xf>
    <xf numFmtId="0" fontId="130" fillId="0" borderId="0" xfId="0" applyFont="1" applyAlignment="1">
      <alignment wrapText="1"/>
    </xf>
    <xf numFmtId="1" fontId="230" fillId="0" borderId="252" xfId="0" applyNumberFormat="1" applyFont="1" applyBorder="1" applyAlignment="1">
      <alignment horizontal="center" vertical="center"/>
    </xf>
    <xf numFmtId="0" fontId="130" fillId="3" borderId="0" xfId="0" applyFont="1" applyFill="1" applyAlignment="1">
      <alignment horizontal="right" wrapText="1"/>
    </xf>
    <xf numFmtId="0" fontId="231" fillId="3" borderId="0" xfId="0" applyFont="1" applyFill="1" applyAlignment="1">
      <alignment horizontal="right" vertical="center" wrapText="1"/>
    </xf>
    <xf numFmtId="0" fontId="174" fillId="3" borderId="0" xfId="0" applyFont="1" applyFill="1" applyAlignment="1">
      <alignment horizontal="left" wrapText="1"/>
    </xf>
    <xf numFmtId="0" fontId="232" fillId="3" borderId="0" xfId="0" applyFont="1" applyFill="1" applyAlignment="1">
      <alignment horizontal="left" vertical="center" wrapText="1"/>
    </xf>
    <xf numFmtId="0" fontId="232" fillId="36" borderId="0" xfId="0" applyFont="1" applyFill="1" applyAlignment="1">
      <alignment horizontal="left" vertical="center" wrapText="1"/>
    </xf>
    <xf numFmtId="0" fontId="224" fillId="36" borderId="0" xfId="0" applyFont="1" applyFill="1" applyAlignment="1" applyProtection="1">
      <alignment horizontal="right" vertical="center" wrapText="1"/>
      <protection locked="0"/>
    </xf>
    <xf numFmtId="0" fontId="104" fillId="36" borderId="0" xfId="0" applyFont="1" applyFill="1" applyAlignment="1">
      <alignment horizontal="left" vertical="center" wrapText="1"/>
    </xf>
    <xf numFmtId="1" fontId="233" fillId="0" borderId="254" xfId="0" applyNumberFormat="1" applyFont="1" applyBorder="1" applyAlignment="1">
      <alignment vertical="center" wrapText="1"/>
    </xf>
    <xf numFmtId="1" fontId="233" fillId="0" borderId="255" xfId="0" applyNumberFormat="1" applyFont="1" applyBorder="1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 wrapText="1"/>
    </xf>
    <xf numFmtId="0" fontId="0" fillId="4" borderId="0" xfId="0" applyFill="1" applyAlignment="1">
      <alignment horizontal="right" vertical="center" wrapText="1"/>
    </xf>
    <xf numFmtId="0" fontId="54" fillId="3" borderId="0" xfId="0" applyFont="1" applyFill="1" applyAlignment="1">
      <alignment horizontal="right" vertical="center" wrapText="1"/>
    </xf>
    <xf numFmtId="0" fontId="119" fillId="3" borderId="0" xfId="0" applyFont="1" applyFill="1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9" borderId="0" xfId="0" applyFill="1" applyAlignment="1">
      <alignment wrapText="1"/>
    </xf>
    <xf numFmtId="1" fontId="0" fillId="9" borderId="0" xfId="0" applyNumberFormat="1" applyFill="1" applyAlignment="1">
      <alignment horizontal="center" vertical="center" wrapText="1"/>
    </xf>
    <xf numFmtId="1" fontId="0" fillId="4" borderId="0" xfId="0" applyNumberFormat="1" applyFill="1" applyAlignment="1">
      <alignment horizontal="center" vertical="center" wrapText="1"/>
    </xf>
    <xf numFmtId="0" fontId="80" fillId="3" borderId="0" xfId="0" applyFont="1" applyFill="1" applyBorder="1" applyAlignment="1" applyProtection="1">
      <alignment horizontal="left" vertical="center"/>
    </xf>
    <xf numFmtId="181" fontId="104" fillId="3" borderId="0" xfId="0" applyNumberFormat="1" applyFont="1" applyFill="1" applyBorder="1" applyAlignment="1" applyProtection="1">
      <alignment horizontal="left" vertical="center" wrapText="1"/>
    </xf>
    <xf numFmtId="0" fontId="130" fillId="3" borderId="0" xfId="0" applyFont="1" applyFill="1" applyBorder="1" applyAlignment="1" applyProtection="1">
      <alignment horizontal="left" vertical="center"/>
    </xf>
    <xf numFmtId="4" fontId="5" fillId="0" borderId="0" xfId="0" applyNumberFormat="1" applyFont="1" applyProtection="1">
      <protection locked="0"/>
    </xf>
    <xf numFmtId="0" fontId="126" fillId="3" borderId="193" xfId="3" applyFont="1" applyFill="1" applyBorder="1" applyAlignment="1">
      <alignment horizontal="right" vertical="center"/>
    </xf>
    <xf numFmtId="0" fontId="126" fillId="3" borderId="0" xfId="3" applyFont="1" applyFill="1" applyAlignment="1">
      <alignment horizontal="right" vertical="center" wrapText="1"/>
    </xf>
    <xf numFmtId="0" fontId="126" fillId="3" borderId="0" xfId="3" applyFont="1" applyFill="1" applyAlignment="1">
      <alignment horizontal="center" vertical="center"/>
    </xf>
    <xf numFmtId="0" fontId="15" fillId="3" borderId="0" xfId="3" applyFont="1" applyFill="1" applyAlignment="1">
      <alignment horizontal="center" vertical="center"/>
    </xf>
    <xf numFmtId="178" fontId="174" fillId="3" borderId="0" xfId="3" applyNumberFormat="1" applyFont="1" applyFill="1" applyAlignment="1">
      <alignment horizontal="center" vertical="center"/>
    </xf>
    <xf numFmtId="172" fontId="130" fillId="3" borderId="0" xfId="3" applyNumberFormat="1" applyFont="1" applyFill="1" applyAlignment="1">
      <alignment horizontal="center" vertical="center"/>
    </xf>
    <xf numFmtId="0" fontId="107" fillId="36" borderId="0" xfId="3" applyFont="1" applyFill="1" applyAlignment="1">
      <alignment horizontal="center" vertical="center"/>
    </xf>
    <xf numFmtId="0" fontId="107" fillId="3" borderId="0" xfId="3" applyFont="1" applyFill="1" applyAlignment="1">
      <alignment horizontal="center" vertical="center"/>
    </xf>
    <xf numFmtId="0" fontId="103" fillId="3" borderId="0" xfId="3" applyFont="1" applyFill="1" applyAlignment="1">
      <alignment horizontal="center" vertical="center"/>
    </xf>
    <xf numFmtId="0" fontId="107" fillId="3" borderId="0" xfId="3" applyFont="1" applyFill="1" applyAlignment="1">
      <alignment horizontal="left" vertical="center"/>
    </xf>
    <xf numFmtId="0" fontId="107" fillId="3" borderId="10" xfId="3" applyFont="1" applyFill="1" applyBorder="1" applyAlignment="1">
      <alignment horizontal="left" vertical="center"/>
    </xf>
    <xf numFmtId="0" fontId="124" fillId="26" borderId="0" xfId="0" applyFont="1" applyFill="1" applyAlignment="1" applyProtection="1">
      <alignment horizontal="center" vertical="center" wrapText="1"/>
      <protection hidden="1"/>
    </xf>
    <xf numFmtId="0" fontId="126" fillId="3" borderId="0" xfId="0" applyFont="1" applyFill="1" applyBorder="1" applyAlignment="1" applyProtection="1">
      <alignment horizontal="left" vertical="center"/>
    </xf>
    <xf numFmtId="0" fontId="126" fillId="3" borderId="0" xfId="0" applyFont="1" applyFill="1" applyBorder="1" applyAlignment="1" applyProtection="1">
      <alignment horizontal="center" vertical="center"/>
    </xf>
    <xf numFmtId="0" fontId="72" fillId="0" borderId="0" xfId="2" applyFont="1" applyAlignment="1" applyProtection="1">
      <alignment horizontal="center"/>
      <protection locked="0"/>
    </xf>
    <xf numFmtId="0" fontId="50" fillId="0" borderId="103" xfId="0" applyFont="1" applyBorder="1" applyAlignment="1" applyProtection="1">
      <alignment vertical="center"/>
      <protection locked="0"/>
    </xf>
    <xf numFmtId="0" fontId="50" fillId="0" borderId="104" xfId="0" applyFont="1" applyBorder="1" applyAlignment="1" applyProtection="1">
      <alignment vertical="center"/>
      <protection locked="0"/>
    </xf>
    <xf numFmtId="0" fontId="186" fillId="3" borderId="0" xfId="0" applyFont="1" applyFill="1" applyBorder="1" applyAlignment="1" applyProtection="1">
      <alignment horizontal="center" vertical="center" textRotation="90"/>
    </xf>
    <xf numFmtId="0" fontId="176" fillId="3" borderId="0" xfId="0" applyFont="1" applyFill="1" applyAlignment="1" applyProtection="1">
      <alignment vertical="center"/>
    </xf>
    <xf numFmtId="0" fontId="176" fillId="3" borderId="0" xfId="0" applyFont="1" applyFill="1" applyAlignment="1" applyProtection="1">
      <alignment vertical="center" wrapText="1"/>
    </xf>
    <xf numFmtId="0" fontId="176" fillId="3" borderId="0" xfId="0" applyFont="1" applyFill="1" applyProtection="1"/>
    <xf numFmtId="181" fontId="132" fillId="3" borderId="0" xfId="0" applyNumberFormat="1" applyFont="1" applyFill="1" applyBorder="1" applyAlignment="1" applyProtection="1">
      <alignment horizontal="center" vertical="center"/>
    </xf>
    <xf numFmtId="0" fontId="80" fillId="3" borderId="0" xfId="0" applyFont="1" applyFill="1" applyBorder="1" applyProtection="1"/>
    <xf numFmtId="0" fontId="126" fillId="3" borderId="0" xfId="0" applyFont="1" applyFill="1" applyBorder="1" applyAlignment="1" applyProtection="1">
      <alignment vertical="center" textRotation="90"/>
    </xf>
    <xf numFmtId="0" fontId="132" fillId="3" borderId="0" xfId="0" applyFont="1" applyFill="1" applyBorder="1" applyAlignment="1" applyProtection="1">
      <alignment vertical="center"/>
    </xf>
    <xf numFmtId="164" fontId="132" fillId="3" borderId="0" xfId="0" applyNumberFormat="1" applyFont="1" applyFill="1" applyBorder="1" applyAlignment="1" applyProtection="1">
      <alignment horizontal="center" vertical="center" wrapText="1"/>
    </xf>
    <xf numFmtId="0" fontId="111" fillId="3" borderId="245" xfId="0" applyFont="1" applyFill="1" applyBorder="1" applyAlignment="1" applyProtection="1">
      <alignment horizontal="center" vertical="center" textRotation="90"/>
    </xf>
    <xf numFmtId="0" fontId="111" fillId="3" borderId="0" xfId="0" applyFont="1" applyFill="1" applyBorder="1" applyAlignment="1" applyProtection="1">
      <alignment horizontal="center" vertical="center" textRotation="90"/>
    </xf>
    <xf numFmtId="0" fontId="104" fillId="3" borderId="0" xfId="0" applyFont="1" applyFill="1" applyBorder="1" applyAlignment="1" applyProtection="1">
      <alignment horizontal="center" vertical="center" textRotation="90"/>
    </xf>
    <xf numFmtId="188" fontId="111" fillId="3" borderId="246" xfId="0" applyNumberFormat="1" applyFont="1" applyFill="1" applyBorder="1" applyAlignment="1" applyProtection="1">
      <alignment horizontal="left"/>
    </xf>
    <xf numFmtId="0" fontId="104" fillId="3" borderId="0" xfId="0" applyFont="1" applyFill="1" applyBorder="1" applyAlignment="1" applyProtection="1"/>
    <xf numFmtId="0" fontId="104" fillId="3" borderId="208" xfId="0" applyFont="1" applyFill="1" applyBorder="1" applyAlignment="1" applyProtection="1">
      <alignment horizontal="right" vertical="center"/>
    </xf>
    <xf numFmtId="0" fontId="132" fillId="3" borderId="0" xfId="0" applyFont="1" applyFill="1" applyBorder="1" applyProtection="1"/>
    <xf numFmtId="0" fontId="104" fillId="3" borderId="125" xfId="0" applyFont="1" applyFill="1" applyBorder="1" applyAlignment="1" applyProtection="1">
      <alignment horizontal="right" vertical="center"/>
    </xf>
    <xf numFmtId="0" fontId="104" fillId="3" borderId="246" xfId="0" applyFont="1" applyFill="1" applyBorder="1" applyProtection="1"/>
    <xf numFmtId="0" fontId="237" fillId="3" borderId="0" xfId="0" applyFont="1" applyFill="1" applyBorder="1" applyAlignment="1" applyProtection="1">
      <alignment vertical="center" textRotation="90"/>
    </xf>
    <xf numFmtId="9" fontId="104" fillId="3" borderId="0" xfId="5" applyFont="1" applyFill="1" applyBorder="1" applyAlignment="1" applyProtection="1">
      <alignment vertical="center" wrapText="1"/>
    </xf>
    <xf numFmtId="178" fontId="110" fillId="3" borderId="0" xfId="0" applyNumberFormat="1" applyFont="1" applyFill="1" applyBorder="1" applyAlignment="1" applyProtection="1"/>
    <xf numFmtId="178" fontId="109" fillId="3" borderId="0" xfId="0" applyNumberFormat="1" applyFont="1" applyFill="1" applyBorder="1" applyAlignment="1" applyProtection="1">
      <alignment horizontal="left"/>
    </xf>
    <xf numFmtId="0" fontId="132" fillId="3" borderId="0" xfId="1" applyFont="1" applyFill="1" applyBorder="1" applyAlignment="1" applyProtection="1">
      <alignment vertical="center" wrapText="1"/>
    </xf>
    <xf numFmtId="187" fontId="238" fillId="3" borderId="0" xfId="0" applyNumberFormat="1" applyFont="1" applyFill="1" applyBorder="1" applyAlignment="1" applyProtection="1">
      <alignment vertical="center"/>
    </xf>
    <xf numFmtId="188" fontId="110" fillId="3" borderId="0" xfId="0" applyNumberFormat="1" applyFont="1" applyFill="1" applyBorder="1" applyAlignment="1" applyProtection="1">
      <alignment vertical="center"/>
    </xf>
    <xf numFmtId="0" fontId="104" fillId="3" borderId="206" xfId="0" applyFont="1" applyFill="1" applyBorder="1" applyAlignment="1" applyProtection="1">
      <alignment vertical="center"/>
    </xf>
    <xf numFmtId="0" fontId="80" fillId="3" borderId="0" xfId="0" applyFont="1" applyFill="1" applyBorder="1" applyAlignment="1" applyProtection="1">
      <alignment vertical="center"/>
    </xf>
    <xf numFmtId="188" fontId="110" fillId="3" borderId="24" xfId="0" applyNumberFormat="1" applyFont="1" applyFill="1" applyBorder="1" applyAlignment="1" applyProtection="1">
      <alignment vertical="center"/>
    </xf>
    <xf numFmtId="187" fontId="238" fillId="3" borderId="24" xfId="0" applyNumberFormat="1" applyFont="1" applyFill="1" applyBorder="1" applyAlignment="1" applyProtection="1">
      <alignment vertical="center"/>
    </xf>
    <xf numFmtId="0" fontId="104" fillId="3" borderId="145" xfId="0" applyFont="1" applyFill="1" applyBorder="1" applyAlignment="1" applyProtection="1">
      <alignment vertical="center"/>
    </xf>
    <xf numFmtId="0" fontId="104" fillId="3" borderId="246" xfId="0" applyFont="1" applyFill="1" applyBorder="1" applyAlignment="1" applyProtection="1">
      <alignment vertical="center"/>
    </xf>
    <xf numFmtId="186" fontId="104" fillId="3" borderId="0" xfId="0" applyNumberFormat="1" applyFont="1" applyFill="1" applyBorder="1" applyAlignment="1" applyProtection="1">
      <alignment vertical="center"/>
    </xf>
    <xf numFmtId="175" fontId="132" fillId="3" borderId="0" xfId="0" applyNumberFormat="1" applyFont="1" applyFill="1" applyBorder="1" applyProtection="1"/>
    <xf numFmtId="0" fontId="104" fillId="3" borderId="247" xfId="0" applyFont="1" applyFill="1" applyBorder="1" applyProtection="1"/>
    <xf numFmtId="0" fontId="132" fillId="3" borderId="0" xfId="0" applyFont="1" applyFill="1" applyBorder="1" applyAlignment="1" applyProtection="1">
      <alignment horizontal="right"/>
    </xf>
    <xf numFmtId="0" fontId="104" fillId="3" borderId="208" xfId="0" applyFont="1" applyFill="1" applyBorder="1" applyAlignment="1" applyProtection="1">
      <alignment vertical="center" wrapText="1"/>
    </xf>
    <xf numFmtId="0" fontId="104" fillId="3" borderId="207" xfId="0" applyFont="1" applyFill="1" applyBorder="1" applyAlignment="1" applyProtection="1">
      <alignment vertical="center" wrapText="1"/>
    </xf>
    <xf numFmtId="0" fontId="104" fillId="3" borderId="210" xfId="0" applyFont="1" applyFill="1" applyBorder="1" applyAlignment="1" applyProtection="1">
      <alignment vertical="center"/>
    </xf>
    <xf numFmtId="0" fontId="111" fillId="3" borderId="0" xfId="0" applyFont="1" applyFill="1" applyBorder="1" applyAlignment="1" applyProtection="1">
      <alignment vertical="center"/>
    </xf>
    <xf numFmtId="0" fontId="108" fillId="3" borderId="0" xfId="0" applyFont="1" applyFill="1" applyBorder="1" applyAlignment="1" applyProtection="1">
      <alignment vertical="center"/>
    </xf>
    <xf numFmtId="0" fontId="236" fillId="3" borderId="0" xfId="0" applyFont="1" applyFill="1" applyBorder="1" applyAlignment="1" applyProtection="1">
      <alignment vertical="center"/>
    </xf>
    <xf numFmtId="0" fontId="111" fillId="3" borderId="0" xfId="0" applyFont="1" applyFill="1" applyAlignment="1" applyProtection="1">
      <alignment vertical="center"/>
    </xf>
    <xf numFmtId="0" fontId="111" fillId="3" borderId="0" xfId="0" applyFont="1" applyFill="1" applyBorder="1" applyAlignment="1" applyProtection="1">
      <alignment horizontal="center" vertical="center"/>
    </xf>
    <xf numFmtId="0" fontId="132" fillId="3" borderId="0" xfId="0" applyFont="1" applyFill="1" applyAlignment="1" applyProtection="1">
      <alignment vertical="center"/>
    </xf>
    <xf numFmtId="0" fontId="136" fillId="3" borderId="0" xfId="0" applyFont="1" applyFill="1" applyAlignment="1" applyProtection="1">
      <alignment vertical="center"/>
    </xf>
    <xf numFmtId="0" fontId="132" fillId="3" borderId="0" xfId="0" applyFont="1" applyFill="1" applyAlignment="1" applyProtection="1">
      <alignment vertical="center" wrapText="1"/>
    </xf>
    <xf numFmtId="0" fontId="132" fillId="3" borderId="0" xfId="0" applyFont="1" applyFill="1" applyAlignment="1" applyProtection="1">
      <alignment horizontal="right" vertical="center"/>
    </xf>
    <xf numFmtId="0" fontId="132" fillId="3" borderId="0" xfId="0" applyFont="1" applyFill="1" applyBorder="1" applyAlignment="1" applyProtection="1">
      <alignment horizontal="center" vertical="center"/>
    </xf>
    <xf numFmtId="0" fontId="132" fillId="3" borderId="0" xfId="0" applyFont="1" applyFill="1" applyBorder="1" applyAlignment="1" applyProtection="1">
      <alignment horizontal="center" vertical="center" textRotation="90"/>
    </xf>
    <xf numFmtId="164" fontId="104" fillId="3" borderId="0" xfId="0" applyNumberFormat="1" applyFont="1" applyFill="1" applyBorder="1" applyAlignment="1" applyProtection="1">
      <alignment horizontal="center" vertical="center" wrapText="1"/>
    </xf>
    <xf numFmtId="0" fontId="132" fillId="3" borderId="0" xfId="0" applyFont="1" applyFill="1" applyBorder="1" applyAlignment="1" applyProtection="1">
      <alignment horizontal="center" vertical="center" textRotation="90" wrapText="1"/>
    </xf>
    <xf numFmtId="0" fontId="132" fillId="3" borderId="0" xfId="0" applyFont="1" applyFill="1" applyBorder="1" applyAlignment="1" applyProtection="1">
      <alignment horizontal="left" vertical="center" textRotation="90"/>
    </xf>
    <xf numFmtId="0" fontId="167" fillId="3" borderId="0" xfId="0" applyFont="1" applyFill="1" applyBorder="1" applyAlignment="1" applyProtection="1">
      <alignment horizontal="right" vertical="center"/>
    </xf>
    <xf numFmtId="0" fontId="80" fillId="3" borderId="0" xfId="0" applyFont="1" applyFill="1" applyBorder="1" applyAlignment="1" applyProtection="1">
      <alignment horizontal="right" vertical="center"/>
    </xf>
    <xf numFmtId="181" fontId="176" fillId="3" borderId="0" xfId="0" applyNumberFormat="1" applyFont="1" applyFill="1" applyAlignment="1" applyProtection="1">
      <alignment vertical="center"/>
    </xf>
    <xf numFmtId="164" fontId="176" fillId="3" borderId="0" xfId="0" applyNumberFormat="1" applyFont="1" applyFill="1" applyAlignment="1" applyProtection="1">
      <alignment vertical="top"/>
    </xf>
    <xf numFmtId="181" fontId="218" fillId="3" borderId="0" xfId="0" applyNumberFormat="1" applyFont="1" applyFill="1" applyAlignment="1" applyProtection="1">
      <alignment vertical="center" wrapText="1"/>
    </xf>
    <xf numFmtId="0" fontId="126" fillId="3" borderId="0" xfId="0" applyFont="1" applyFill="1" applyAlignment="1" applyProtection="1">
      <alignment horizontal="center" vertical="center"/>
    </xf>
    <xf numFmtId="0" fontId="201" fillId="3" borderId="0" xfId="0" applyFont="1" applyFill="1" applyAlignment="1" applyProtection="1">
      <alignment vertical="center" wrapText="1"/>
    </xf>
    <xf numFmtId="0" fontId="221" fillId="3" borderId="0" xfId="0" applyFont="1" applyFill="1" applyAlignment="1" applyProtection="1">
      <alignment vertical="center"/>
    </xf>
    <xf numFmtId="0" fontId="126" fillId="3" borderId="0" xfId="0" applyFont="1" applyFill="1" applyBorder="1" applyAlignment="1" applyProtection="1">
      <alignment horizontal="left"/>
    </xf>
    <xf numFmtId="3" fontId="176" fillId="3" borderId="0" xfId="0" applyNumberFormat="1" applyFont="1" applyFill="1" applyBorder="1" applyAlignment="1" applyProtection="1">
      <alignment vertical="center"/>
    </xf>
    <xf numFmtId="0" fontId="176" fillId="3" borderId="0" xfId="0" applyFont="1" applyFill="1" applyBorder="1" applyAlignment="1" applyProtection="1">
      <alignment vertical="top"/>
    </xf>
    <xf numFmtId="0" fontId="130" fillId="3" borderId="0" xfId="1" applyFont="1" applyFill="1" applyBorder="1" applyAlignment="1" applyProtection="1">
      <alignment horizontal="left" vertical="center"/>
    </xf>
    <xf numFmtId="0" fontId="107" fillId="3" borderId="0" xfId="1" applyFont="1" applyFill="1" applyBorder="1" applyAlignment="1" applyProtection="1">
      <alignment vertical="center"/>
    </xf>
    <xf numFmtId="0" fontId="16" fillId="3" borderId="0" xfId="0" applyFont="1" applyFill="1" applyBorder="1" applyAlignment="1" applyProtection="1">
      <alignment horizontal="left"/>
    </xf>
    <xf numFmtId="0" fontId="130" fillId="3" borderId="0" xfId="0" applyFont="1" applyFill="1" applyBorder="1" applyAlignment="1" applyProtection="1">
      <alignment vertical="top"/>
    </xf>
    <xf numFmtId="0" fontId="182" fillId="3" borderId="0" xfId="0" applyFont="1" applyFill="1" applyBorder="1" applyAlignment="1" applyProtection="1">
      <alignment horizontal="left" vertical="center"/>
    </xf>
    <xf numFmtId="0" fontId="182" fillId="3" borderId="0" xfId="0" applyFont="1" applyFill="1" applyBorder="1" applyAlignment="1" applyProtection="1">
      <alignment horizontal="left"/>
    </xf>
    <xf numFmtId="0" fontId="130" fillId="3" borderId="0" xfId="0" applyFont="1" applyFill="1" applyBorder="1" applyProtection="1"/>
    <xf numFmtId="0" fontId="186" fillId="3" borderId="0" xfId="0" applyFont="1" applyFill="1" applyBorder="1" applyAlignment="1" applyProtection="1">
      <alignment horizontal="right" vertical="center" textRotation="90"/>
    </xf>
    <xf numFmtId="0" fontId="211" fillId="3" borderId="0" xfId="0" applyFont="1" applyFill="1" applyBorder="1" applyAlignment="1" applyProtection="1">
      <alignment vertical="center"/>
    </xf>
    <xf numFmtId="9" fontId="126" fillId="3" borderId="0" xfId="5" applyFont="1" applyFill="1" applyBorder="1" applyAlignment="1" applyProtection="1">
      <alignment vertical="center"/>
    </xf>
    <xf numFmtId="0" fontId="186" fillId="3" borderId="0" xfId="0" applyFont="1" applyFill="1" applyBorder="1" applyAlignment="1" applyProtection="1">
      <alignment horizontal="right" vertical="center"/>
    </xf>
    <xf numFmtId="9" fontId="126" fillId="3" borderId="0" xfId="5" applyFont="1" applyFill="1" applyBorder="1" applyProtection="1"/>
    <xf numFmtId="9" fontId="126" fillId="3" borderId="0" xfId="5" applyFont="1" applyFill="1" applyBorder="1" applyAlignment="1" applyProtection="1">
      <alignment horizontal="left" vertical="center"/>
    </xf>
    <xf numFmtId="9" fontId="209" fillId="3" borderId="0" xfId="5" applyFont="1" applyFill="1" applyBorder="1" applyAlignment="1" applyProtection="1">
      <alignment vertical="center" wrapText="1"/>
    </xf>
    <xf numFmtId="0" fontId="240" fillId="3" borderId="0" xfId="0" applyFont="1" applyFill="1" applyBorder="1" applyProtection="1"/>
    <xf numFmtId="0" fontId="228" fillId="3" borderId="0" xfId="0" applyFont="1" applyFill="1" applyBorder="1" applyAlignment="1" applyProtection="1">
      <alignment vertical="top" wrapText="1"/>
    </xf>
    <xf numFmtId="9" fontId="104" fillId="3" borderId="0" xfId="5" applyFont="1" applyFill="1" applyBorder="1" applyAlignment="1" applyProtection="1">
      <alignment vertical="center"/>
    </xf>
    <xf numFmtId="0" fontId="111" fillId="3" borderId="0" xfId="0" applyFont="1" applyFill="1" applyBorder="1" applyAlignment="1" applyProtection="1">
      <alignment horizontal="right" vertical="center"/>
    </xf>
    <xf numFmtId="0" fontId="109" fillId="3" borderId="0" xfId="0" applyFont="1" applyFill="1" applyBorder="1" applyAlignment="1" applyProtection="1">
      <alignment vertical="center"/>
    </xf>
    <xf numFmtId="0" fontId="241" fillId="3" borderId="0" xfId="0" applyFont="1" applyFill="1" applyBorder="1" applyAlignment="1" applyProtection="1">
      <alignment vertical="center"/>
    </xf>
    <xf numFmtId="0" fontId="242" fillId="3" borderId="0" xfId="0" applyFont="1" applyFill="1" applyBorder="1" applyAlignment="1" applyProtection="1">
      <alignment vertical="center"/>
    </xf>
    <xf numFmtId="0" fontId="131" fillId="3" borderId="0" xfId="0" applyFont="1" applyFill="1" applyBorder="1" applyAlignment="1" applyProtection="1">
      <alignment vertical="top" wrapText="1"/>
    </xf>
    <xf numFmtId="0" fontId="241" fillId="3" borderId="0" xfId="0" applyFont="1" applyFill="1" applyBorder="1" applyAlignment="1" applyProtection="1">
      <alignment horizontal="center" vertical="center" textRotation="90"/>
    </xf>
    <xf numFmtId="0" fontId="132" fillId="3" borderId="0" xfId="0" applyFont="1" applyFill="1" applyBorder="1" applyAlignment="1" applyProtection="1">
      <alignment horizontal="right" vertical="center"/>
    </xf>
    <xf numFmtId="0" fontId="104" fillId="3" borderId="0" xfId="0" applyFont="1" applyFill="1"/>
    <xf numFmtId="0" fontId="187" fillId="3" borderId="0" xfId="0" applyFont="1" applyFill="1" applyBorder="1" applyAlignment="1" applyProtection="1">
      <alignment horizontal="right" vertical="center"/>
    </xf>
    <xf numFmtId="0" fontId="176" fillId="3" borderId="0" xfId="0" applyFont="1" applyFill="1" applyAlignment="1" applyProtection="1">
      <alignment horizontal="center" vertical="center"/>
    </xf>
    <xf numFmtId="164" fontId="176" fillId="3" borderId="0" xfId="0" applyNumberFormat="1" applyFont="1" applyFill="1" applyAlignment="1" applyProtection="1">
      <alignment horizontal="right" vertical="center"/>
    </xf>
    <xf numFmtId="164" fontId="126" fillId="3" borderId="0" xfId="0" applyNumberFormat="1" applyFont="1" applyFill="1" applyAlignment="1" applyProtection="1">
      <alignment horizontal="right" vertical="center"/>
    </xf>
    <xf numFmtId="164" fontId="57" fillId="3" borderId="0" xfId="0" applyNumberFormat="1" applyFont="1" applyFill="1" applyAlignment="1" applyProtection="1">
      <alignment horizontal="right" vertical="center"/>
    </xf>
    <xf numFmtId="164" fontId="57" fillId="3" borderId="0" xfId="0" applyNumberFormat="1" applyFont="1" applyFill="1" applyAlignment="1" applyProtection="1">
      <alignment horizontal="right"/>
    </xf>
    <xf numFmtId="164" fontId="137" fillId="3" borderId="178" xfId="0" applyNumberFormat="1" applyFont="1" applyFill="1" applyBorder="1" applyAlignment="1" applyProtection="1">
      <alignment vertical="center"/>
    </xf>
    <xf numFmtId="164" fontId="137" fillId="3" borderId="130" xfId="0" applyNumberFormat="1" applyFont="1" applyFill="1" applyBorder="1" applyAlignment="1" applyProtection="1">
      <alignment vertical="center"/>
    </xf>
    <xf numFmtId="164" fontId="137" fillId="3" borderId="77" xfId="0" applyNumberFormat="1" applyFont="1" applyFill="1" applyBorder="1" applyAlignment="1" applyProtection="1">
      <alignment vertical="center"/>
    </xf>
    <xf numFmtId="0" fontId="104" fillId="3" borderId="0" xfId="0" applyFont="1" applyFill="1" applyBorder="1" applyAlignment="1" applyProtection="1">
      <alignment horizontal="left" vertical="center"/>
    </xf>
    <xf numFmtId="0" fontId="104" fillId="3" borderId="0" xfId="0" applyFont="1" applyFill="1" applyBorder="1" applyAlignment="1" applyProtection="1">
      <alignment horizontal="center" vertical="center"/>
    </xf>
    <xf numFmtId="0" fontId="126" fillId="3" borderId="0" xfId="0" applyFont="1" applyFill="1" applyAlignment="1" applyProtection="1">
      <alignment horizontal="right" vertical="center"/>
    </xf>
    <xf numFmtId="0" fontId="46" fillId="0" borderId="0" xfId="0" applyFont="1" applyAlignment="1" applyProtection="1">
      <alignment horizontal="right" vertical="center"/>
      <protection locked="0"/>
    </xf>
    <xf numFmtId="0" fontId="104" fillId="9" borderId="0" xfId="0" applyFont="1" applyFill="1" applyAlignment="1">
      <alignment horizontal="center" vertical="center"/>
    </xf>
    <xf numFmtId="164" fontId="104" fillId="3" borderId="0" xfId="0" applyNumberFormat="1" applyFont="1" applyFill="1" applyAlignment="1" applyProtection="1">
      <alignment horizontal="center" vertical="center"/>
    </xf>
    <xf numFmtId="0" fontId="104" fillId="3" borderId="0" xfId="0" applyFont="1" applyFill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164" fontId="16" fillId="0" borderId="0" xfId="0" applyNumberFormat="1" applyFont="1" applyAlignment="1" applyProtection="1">
      <alignment horizontal="center"/>
      <protection locked="0"/>
    </xf>
    <xf numFmtId="0" fontId="46" fillId="0" borderId="48" xfId="0" applyFont="1" applyBorder="1" applyAlignment="1" applyProtection="1">
      <alignment horizontal="right" vertical="center"/>
      <protection locked="0"/>
    </xf>
    <xf numFmtId="164" fontId="38" fillId="0" borderId="0" xfId="0" applyNumberFormat="1" applyFont="1" applyAlignment="1" applyProtection="1">
      <alignment horizontal="center" vertical="center"/>
      <protection locked="0"/>
    </xf>
    <xf numFmtId="0" fontId="46" fillId="0" borderId="50" xfId="0" applyFont="1" applyBorder="1" applyAlignment="1" applyProtection="1">
      <alignment horizontal="righ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164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50" fillId="3" borderId="0" xfId="0" applyFont="1" applyFill="1" applyAlignment="1" applyProtection="1">
      <alignment horizontal="center" vertical="center"/>
      <protection locked="0"/>
    </xf>
    <xf numFmtId="0" fontId="50" fillId="3" borderId="88" xfId="0" applyFont="1" applyFill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126" fillId="3" borderId="0" xfId="0" applyFont="1" applyFill="1" applyBorder="1" applyAlignment="1" applyProtection="1">
      <alignment horizontal="right" vertical="center"/>
    </xf>
    <xf numFmtId="0" fontId="104" fillId="3" borderId="0" xfId="0" applyFont="1" applyFill="1" applyAlignment="1" applyProtection="1">
      <alignment horizontal="center"/>
    </xf>
    <xf numFmtId="0" fontId="104" fillId="38" borderId="0" xfId="0" applyFont="1" applyFill="1" applyAlignment="1" applyProtection="1">
      <alignment horizontal="center" vertical="top"/>
    </xf>
    <xf numFmtId="0" fontId="57" fillId="3" borderId="0" xfId="0" applyFont="1" applyFill="1" applyAlignment="1" applyProtection="1">
      <alignment horizontal="right" vertical="center"/>
    </xf>
    <xf numFmtId="164" fontId="167" fillId="3" borderId="0" xfId="0" applyNumberFormat="1" applyFont="1" applyFill="1" applyAlignment="1" applyProtection="1">
      <alignment horizontal="right" vertical="center"/>
      <protection locked="0"/>
    </xf>
    <xf numFmtId="0" fontId="166" fillId="3" borderId="0" xfId="0" applyFont="1" applyFill="1" applyAlignment="1" applyProtection="1">
      <alignment horizontal="right" vertical="center"/>
      <protection locked="0"/>
    </xf>
    <xf numFmtId="0" fontId="126" fillId="38" borderId="0" xfId="0" applyFont="1" applyFill="1" applyAlignment="1" applyProtection="1">
      <alignment horizontal="right" vertical="center" wrapText="1"/>
    </xf>
    <xf numFmtId="0" fontId="5" fillId="3" borderId="0" xfId="0" applyFont="1" applyFill="1" applyAlignment="1" applyProtection="1">
      <alignment horizontal="center"/>
    </xf>
    <xf numFmtId="164" fontId="48" fillId="0" borderId="0" xfId="0" applyNumberFormat="1" applyFont="1" applyAlignment="1" applyProtection="1">
      <alignment horizontal="center" vertical="center"/>
      <protection locked="0"/>
    </xf>
    <xf numFmtId="0" fontId="166" fillId="38" borderId="0" xfId="1" applyFont="1" applyFill="1" applyBorder="1" applyAlignment="1" applyProtection="1">
      <alignment horizontal="left" vertical="center"/>
    </xf>
    <xf numFmtId="0" fontId="166" fillId="38" borderId="0" xfId="1" applyFont="1" applyFill="1" applyBorder="1" applyAlignment="1" applyProtection="1">
      <alignment horizontal="left" vertical="center" wrapText="1"/>
    </xf>
    <xf numFmtId="0" fontId="214" fillId="38" borderId="0" xfId="1" applyFont="1" applyFill="1" applyBorder="1" applyAlignment="1" applyProtection="1">
      <alignment horizontal="center" vertical="top"/>
    </xf>
    <xf numFmtId="0" fontId="50" fillId="0" borderId="0" xfId="0" applyFont="1" applyAlignment="1" applyProtection="1">
      <alignment horizontal="center" vertical="center" textRotation="90"/>
      <protection locked="0"/>
    </xf>
    <xf numFmtId="164" fontId="50" fillId="0" borderId="0" xfId="0" applyNumberFormat="1" applyFont="1" applyAlignment="1" applyProtection="1">
      <alignment horizontal="center" vertical="center"/>
      <protection locked="0"/>
    </xf>
    <xf numFmtId="0" fontId="154" fillId="3" borderId="0" xfId="0" applyFont="1" applyFill="1" applyAlignment="1" applyProtection="1">
      <alignment horizontal="center"/>
    </xf>
    <xf numFmtId="0" fontId="191" fillId="0" borderId="0" xfId="0" applyFont="1" applyFill="1" applyBorder="1" applyAlignment="1" applyProtection="1">
      <alignment horizontal="center"/>
    </xf>
    <xf numFmtId="0" fontId="137" fillId="0" borderId="73" xfId="0" applyFont="1" applyBorder="1" applyAlignment="1" applyProtection="1">
      <alignment horizontal="right" vertical="center"/>
    </xf>
    <xf numFmtId="0" fontId="137" fillId="0" borderId="0" xfId="0" applyFont="1" applyAlignment="1" applyProtection="1">
      <alignment horizontal="right" vertical="center"/>
    </xf>
    <xf numFmtId="175" fontId="137" fillId="0" borderId="0" xfId="0" applyNumberFormat="1" applyFont="1" applyAlignment="1" applyProtection="1">
      <alignment horizontal="left" vertical="center"/>
    </xf>
    <xf numFmtId="0" fontId="5" fillId="3" borderId="0" xfId="0" applyFont="1" applyFill="1" applyAlignment="1" applyProtection="1">
      <alignment horizontal="right" vertical="center"/>
      <protection locked="0"/>
    </xf>
    <xf numFmtId="0" fontId="5" fillId="3" borderId="0" xfId="0" applyFont="1" applyFill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164" fontId="70" fillId="0" borderId="0" xfId="0" applyNumberFormat="1" applyFont="1" applyAlignment="1" applyProtection="1">
      <alignment horizontal="left"/>
      <protection locked="0"/>
    </xf>
    <xf numFmtId="170" fontId="137" fillId="0" borderId="0" xfId="0" applyNumberFormat="1" applyFont="1" applyAlignment="1" applyProtection="1">
      <alignment horizontal="center" vertical="center"/>
    </xf>
    <xf numFmtId="0" fontId="130" fillId="3" borderId="0" xfId="0" applyFont="1" applyFill="1" applyAlignment="1" applyProtection="1">
      <alignment horizontal="left"/>
    </xf>
    <xf numFmtId="0" fontId="130" fillId="3" borderId="0" xfId="0" applyFont="1" applyFill="1" applyAlignment="1" applyProtection="1">
      <alignment horizontal="right"/>
    </xf>
    <xf numFmtId="0" fontId="25" fillId="0" borderId="0" xfId="2" applyFont="1" applyAlignment="1" applyProtection="1">
      <alignment horizontal="right" vertical="center" wrapText="1"/>
      <protection locked="0"/>
    </xf>
    <xf numFmtId="169" fontId="25" fillId="0" borderId="0" xfId="2" applyNumberFormat="1" applyFont="1" applyAlignment="1" applyProtection="1">
      <alignment horizontal="center" vertical="center" wrapText="1"/>
      <protection locked="0"/>
    </xf>
    <xf numFmtId="0" fontId="104" fillId="0" borderId="0" xfId="0" applyFont="1" applyAlignment="1" applyProtection="1">
      <alignment horizontal="center" vertical="center" textRotation="90"/>
    </xf>
    <xf numFmtId="164" fontId="126" fillId="0" borderId="0" xfId="0" applyNumberFormat="1" applyFont="1" applyAlignment="1" applyProtection="1">
      <alignment horizontal="center" vertical="center"/>
    </xf>
    <xf numFmtId="169" fontId="72" fillId="0" borderId="0" xfId="2" applyNumberFormat="1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right" vertical="top"/>
      <protection locked="0"/>
    </xf>
    <xf numFmtId="168" fontId="72" fillId="0" borderId="0" xfId="2" applyNumberFormat="1" applyFont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right"/>
      <protection locked="0"/>
    </xf>
    <xf numFmtId="164" fontId="126" fillId="40" borderId="0" xfId="0" applyNumberFormat="1" applyFont="1" applyFill="1" applyBorder="1" applyAlignment="1" applyProtection="1">
      <alignment horizontal="center" vertical="center"/>
    </xf>
    <xf numFmtId="0" fontId="174" fillId="34" borderId="0" xfId="0" applyFont="1" applyFill="1" applyBorder="1" applyAlignment="1" applyProtection="1">
      <alignment horizontal="center" vertical="center" textRotation="90" wrapText="1"/>
    </xf>
    <xf numFmtId="0" fontId="107" fillId="34" borderId="0" xfId="0" applyFont="1" applyFill="1" applyBorder="1" applyAlignment="1" applyProtection="1">
      <alignment vertical="center"/>
    </xf>
    <xf numFmtId="0" fontId="174" fillId="34" borderId="0" xfId="0" applyFont="1" applyFill="1" applyBorder="1" applyAlignment="1" applyProtection="1">
      <alignment horizontal="center" vertical="center" textRotation="90"/>
    </xf>
    <xf numFmtId="164" fontId="174" fillId="34" borderId="0" xfId="0" applyNumberFormat="1" applyFont="1" applyFill="1" applyBorder="1" applyAlignment="1" applyProtection="1">
      <alignment vertical="center" wrapText="1"/>
    </xf>
    <xf numFmtId="0" fontId="174" fillId="34" borderId="0" xfId="0" applyFont="1" applyFill="1" applyBorder="1" applyAlignment="1" applyProtection="1">
      <alignment vertical="center" wrapText="1"/>
    </xf>
    <xf numFmtId="0" fontId="174" fillId="34" borderId="0" xfId="0" applyFont="1" applyFill="1" applyBorder="1" applyAlignment="1" applyProtection="1">
      <alignment vertical="center"/>
    </xf>
    <xf numFmtId="0" fontId="174" fillId="34" borderId="0" xfId="0" applyFont="1" applyFill="1" applyBorder="1" applyAlignment="1" applyProtection="1">
      <alignment horizontal="right" vertical="center"/>
    </xf>
    <xf numFmtId="0" fontId="132" fillId="3" borderId="0" xfId="0" applyFont="1" applyFill="1" applyBorder="1" applyAlignment="1" applyProtection="1">
      <alignment horizontal="left" vertical="center"/>
    </xf>
    <xf numFmtId="0" fontId="107" fillId="34" borderId="0" xfId="0" applyFont="1" applyFill="1" applyBorder="1" applyAlignment="1" applyProtection="1">
      <alignment horizontal="center" vertical="center"/>
    </xf>
    <xf numFmtId="0" fontId="104" fillId="3" borderId="0" xfId="0" applyFont="1" applyFill="1" applyBorder="1" applyAlignment="1" applyProtection="1">
      <alignment horizontal="center" vertical="center"/>
    </xf>
    <xf numFmtId="164" fontId="104" fillId="3" borderId="0" xfId="0" applyNumberFormat="1" applyFont="1" applyFill="1" applyBorder="1" applyAlignment="1" applyProtection="1">
      <alignment horizontal="right" vertical="center"/>
    </xf>
    <xf numFmtId="0" fontId="104" fillId="3" borderId="211" xfId="0" applyFont="1" applyFill="1" applyBorder="1" applyAlignment="1" applyProtection="1">
      <alignment horizontal="right" vertical="center"/>
    </xf>
    <xf numFmtId="0" fontId="104" fillId="3" borderId="0" xfId="0" applyFont="1" applyFill="1" applyBorder="1" applyAlignment="1" applyProtection="1">
      <alignment horizontal="left" vertical="center"/>
    </xf>
    <xf numFmtId="0" fontId="104" fillId="3" borderId="210" xfId="0" applyFont="1" applyFill="1" applyBorder="1" applyAlignment="1" applyProtection="1">
      <alignment horizontal="left" vertical="center"/>
    </xf>
    <xf numFmtId="0" fontId="104" fillId="3" borderId="0" xfId="0" applyFont="1" applyFill="1" applyBorder="1" applyAlignment="1" applyProtection="1">
      <alignment horizontal="right" vertical="center"/>
    </xf>
    <xf numFmtId="3" fontId="104" fillId="3" borderId="0" xfId="0" applyNumberFormat="1" applyFont="1" applyFill="1" applyBorder="1" applyAlignment="1" applyProtection="1">
      <alignment horizontal="center" vertical="center"/>
    </xf>
    <xf numFmtId="7" fontId="104" fillId="3" borderId="0" xfId="0" applyNumberFormat="1" applyFont="1" applyFill="1" applyBorder="1" applyAlignment="1" applyProtection="1">
      <alignment horizontal="center" vertical="center"/>
    </xf>
    <xf numFmtId="164" fontId="104" fillId="3" borderId="0" xfId="0" applyNumberFormat="1" applyFont="1" applyFill="1" applyBorder="1" applyAlignment="1" applyProtection="1">
      <alignment horizontal="center" vertical="center"/>
    </xf>
    <xf numFmtId="164" fontId="104" fillId="3" borderId="0" xfId="0" applyNumberFormat="1" applyFont="1" applyFill="1" applyBorder="1" applyAlignment="1" applyProtection="1">
      <alignment horizontal="left" vertical="center"/>
    </xf>
    <xf numFmtId="188" fontId="111" fillId="3" borderId="0" xfId="0" applyNumberFormat="1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center" vertical="center"/>
      <protection locked="0"/>
    </xf>
    <xf numFmtId="9" fontId="104" fillId="3" borderId="0" xfId="0" applyNumberFormat="1" applyFont="1" applyFill="1" applyBorder="1" applyAlignment="1" applyProtection="1">
      <alignment horizontal="center" vertical="center"/>
    </xf>
    <xf numFmtId="0" fontId="104" fillId="3" borderId="0" xfId="0" applyFont="1" applyFill="1" applyBorder="1" applyAlignment="1" applyProtection="1">
      <alignment horizontal="right" vertical="center" wrapText="1"/>
    </xf>
    <xf numFmtId="0" fontId="166" fillId="3" borderId="0" xfId="0" applyFont="1" applyFill="1" applyAlignment="1" applyProtection="1">
      <alignment horizontal="right" vertical="center"/>
      <protection locked="0"/>
    </xf>
    <xf numFmtId="0" fontId="104" fillId="3" borderId="0" xfId="0" applyFont="1" applyFill="1" applyBorder="1" applyAlignment="1" applyProtection="1">
      <alignment horizontal="center" vertical="center" wrapText="1"/>
    </xf>
    <xf numFmtId="0" fontId="126" fillId="3" borderId="0" xfId="0" applyFont="1" applyFill="1" applyBorder="1" applyAlignment="1" applyProtection="1">
      <alignment horizontal="right" vertical="center"/>
    </xf>
    <xf numFmtId="0" fontId="50" fillId="3" borderId="0" xfId="0" applyFont="1" applyFill="1" applyAlignment="1" applyProtection="1">
      <alignment horizontal="center" vertical="center"/>
      <protection locked="0"/>
    </xf>
    <xf numFmtId="0" fontId="50" fillId="3" borderId="88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right" vertical="center"/>
      <protection locked="0"/>
    </xf>
    <xf numFmtId="0" fontId="126" fillId="3" borderId="0" xfId="0" applyFont="1" applyFill="1" applyAlignment="1" applyProtection="1">
      <alignment horizontal="right" vertical="center"/>
    </xf>
    <xf numFmtId="0" fontId="107" fillId="34" borderId="0" xfId="0" applyFont="1" applyFill="1" applyBorder="1" applyAlignment="1" applyProtection="1">
      <alignment horizontal="right" vertical="center"/>
    </xf>
    <xf numFmtId="0" fontId="166" fillId="4" borderId="0" xfId="0" applyFont="1" applyFill="1" applyAlignment="1">
      <alignment horizontal="left" vertical="center"/>
    </xf>
    <xf numFmtId="0" fontId="166" fillId="4" borderId="0" xfId="0" applyFont="1" applyFill="1" applyAlignment="1" applyProtection="1">
      <alignment horizontal="left" vertical="center"/>
    </xf>
    <xf numFmtId="185" fontId="104" fillId="3" borderId="0" xfId="0" applyNumberFormat="1" applyFont="1" applyFill="1" applyBorder="1" applyAlignment="1" applyProtection="1">
      <alignment horizontal="left" vertical="center"/>
    </xf>
    <xf numFmtId="164" fontId="132" fillId="3" borderId="0" xfId="0" applyNumberFormat="1" applyFont="1" applyFill="1" applyBorder="1" applyAlignment="1" applyProtection="1">
      <alignment horizontal="left" vertical="center" wrapText="1"/>
    </xf>
    <xf numFmtId="0" fontId="176" fillId="3" borderId="0" xfId="0" applyFont="1" applyFill="1" applyAlignment="1" applyProtection="1">
      <alignment horizontal="left" vertical="center"/>
    </xf>
    <xf numFmtId="0" fontId="166" fillId="9" borderId="0" xfId="0" applyFont="1" applyFill="1" applyAlignment="1" applyProtection="1">
      <alignment horizontal="left" vertical="center"/>
      <protection locked="0"/>
    </xf>
    <xf numFmtId="0" fontId="167" fillId="9" borderId="0" xfId="0" applyFont="1" applyFill="1" applyAlignment="1" applyProtection="1">
      <alignment horizontal="left" vertical="center"/>
      <protection locked="0"/>
    </xf>
    <xf numFmtId="0" fontId="166" fillId="0" borderId="0" xfId="0" applyFont="1" applyAlignment="1" applyProtection="1">
      <alignment horizontal="left" vertical="center"/>
      <protection locked="0"/>
    </xf>
    <xf numFmtId="0" fontId="166" fillId="0" borderId="72" xfId="0" applyFont="1" applyBorder="1" applyAlignment="1" applyProtection="1">
      <alignment horizontal="left" vertical="center"/>
      <protection locked="0"/>
    </xf>
    <xf numFmtId="0" fontId="167" fillId="0" borderId="0" xfId="0" applyFont="1" applyAlignment="1" applyProtection="1">
      <alignment horizontal="left" vertical="center"/>
      <protection locked="0"/>
    </xf>
    <xf numFmtId="164" fontId="167" fillId="0" borderId="0" xfId="0" applyNumberFormat="1" applyFont="1" applyAlignment="1" applyProtection="1">
      <alignment horizontal="left" vertical="center"/>
      <protection locked="0"/>
    </xf>
    <xf numFmtId="0" fontId="167" fillId="3" borderId="0" xfId="0" applyFont="1" applyFill="1" applyAlignment="1" applyProtection="1">
      <alignment horizontal="left" vertical="center"/>
      <protection locked="0"/>
    </xf>
    <xf numFmtId="0" fontId="166" fillId="3" borderId="0" xfId="0" applyFont="1" applyFill="1" applyAlignment="1" applyProtection="1">
      <alignment horizontal="left" vertical="center"/>
      <protection locked="0"/>
    </xf>
    <xf numFmtId="164" fontId="166" fillId="3" borderId="0" xfId="0" applyNumberFormat="1" applyFont="1" applyFill="1" applyAlignment="1" applyProtection="1">
      <alignment horizontal="left" vertical="center"/>
      <protection locked="0"/>
    </xf>
    <xf numFmtId="164" fontId="166" fillId="0" borderId="0" xfId="0" applyNumberFormat="1" applyFont="1" applyAlignment="1" applyProtection="1">
      <alignment horizontal="left" vertical="center"/>
      <protection locked="0"/>
    </xf>
    <xf numFmtId="0" fontId="170" fillId="0" borderId="0" xfId="0" applyFont="1" applyAlignment="1" applyProtection="1">
      <alignment horizontal="left" vertical="center"/>
      <protection locked="0"/>
    </xf>
    <xf numFmtId="164" fontId="244" fillId="3" borderId="0" xfId="0" applyNumberFormat="1" applyFont="1" applyFill="1" applyBorder="1" applyAlignment="1" applyProtection="1">
      <alignment horizontal="left" vertical="center"/>
    </xf>
    <xf numFmtId="0" fontId="104" fillId="41" borderId="24" xfId="0" applyFont="1" applyFill="1" applyBorder="1" applyProtection="1"/>
    <xf numFmtId="0" fontId="132" fillId="41" borderId="208" xfId="0" applyFont="1" applyFill="1" applyBorder="1" applyProtection="1"/>
    <xf numFmtId="0" fontId="104" fillId="41" borderId="208" xfId="0" applyFont="1" applyFill="1" applyBorder="1" applyAlignment="1" applyProtection="1">
      <alignment vertical="center"/>
    </xf>
    <xf numFmtId="0" fontId="104" fillId="41" borderId="125" xfId="0" applyFont="1" applyFill="1" applyBorder="1" applyAlignment="1" applyProtection="1">
      <alignment vertical="center"/>
    </xf>
    <xf numFmtId="164" fontId="109" fillId="0" borderId="0" xfId="0" applyNumberFormat="1" applyFont="1" applyFill="1" applyBorder="1" applyAlignment="1" applyProtection="1">
      <alignment vertical="center"/>
    </xf>
    <xf numFmtId="0" fontId="104" fillId="3" borderId="0" xfId="0" applyFont="1" applyFill="1" applyBorder="1" applyAlignment="1" applyProtection="1">
      <alignment horizontal="center" vertical="center"/>
    </xf>
    <xf numFmtId="0" fontId="104" fillId="3" borderId="0" xfId="0" applyFont="1" applyFill="1" applyBorder="1" applyAlignment="1" applyProtection="1">
      <alignment horizontal="right" vertical="center"/>
    </xf>
    <xf numFmtId="164" fontId="132" fillId="3" borderId="0" xfId="0" applyNumberFormat="1" applyFont="1" applyFill="1" applyBorder="1" applyAlignment="1" applyProtection="1">
      <alignment horizontal="left" vertical="center"/>
    </xf>
    <xf numFmtId="164" fontId="132" fillId="3" borderId="0" xfId="0" applyNumberFormat="1" applyFont="1" applyFill="1" applyBorder="1" applyAlignment="1" applyProtection="1">
      <alignment vertical="center"/>
    </xf>
    <xf numFmtId="0" fontId="131" fillId="3" borderId="0" xfId="0" applyFont="1" applyFill="1" applyBorder="1" applyAlignment="1" applyProtection="1">
      <alignment vertical="center"/>
    </xf>
    <xf numFmtId="0" fontId="104" fillId="3" borderId="82" xfId="0" applyFont="1" applyFill="1" applyBorder="1" applyAlignment="1" applyProtection="1">
      <alignment horizontal="center" vertical="center" textRotation="90"/>
    </xf>
    <xf numFmtId="0" fontId="104" fillId="3" borderId="82" xfId="0" applyFont="1" applyFill="1" applyBorder="1" applyProtection="1"/>
    <xf numFmtId="0" fontId="111" fillId="3" borderId="82" xfId="0" applyFont="1" applyFill="1" applyBorder="1" applyAlignment="1" applyProtection="1">
      <alignment horizontal="right" vertical="center"/>
    </xf>
    <xf numFmtId="0" fontId="132" fillId="3" borderId="82" xfId="0" applyFont="1" applyFill="1" applyBorder="1" applyAlignment="1" applyProtection="1">
      <alignment vertical="center"/>
    </xf>
    <xf numFmtId="0" fontId="111" fillId="3" borderId="82" xfId="0" applyFont="1" applyFill="1" applyBorder="1" applyAlignment="1" applyProtection="1">
      <alignment horizontal="center" vertical="center" textRotation="90"/>
    </xf>
    <xf numFmtId="0" fontId="104" fillId="3" borderId="72" xfId="0" applyFont="1" applyFill="1" applyBorder="1" applyProtection="1"/>
    <xf numFmtId="0" fontId="104" fillId="3" borderId="72" xfId="0" applyFont="1" applyFill="1" applyBorder="1" applyAlignment="1" applyProtection="1">
      <alignment vertical="center"/>
    </xf>
    <xf numFmtId="0" fontId="187" fillId="3" borderId="0" xfId="0" applyFont="1" applyFill="1" applyAlignment="1" applyProtection="1">
      <alignment horizontal="right" vertical="center"/>
    </xf>
    <xf numFmtId="0" fontId="176" fillId="3" borderId="0" xfId="0" applyFont="1" applyFill="1" applyAlignment="1" applyProtection="1">
      <alignment horizontal="right" vertical="center"/>
    </xf>
    <xf numFmtId="0" fontId="176" fillId="14" borderId="0" xfId="0" applyFont="1" applyFill="1" applyAlignment="1" applyProtection="1">
      <alignment horizontal="right" vertical="center"/>
    </xf>
    <xf numFmtId="0" fontId="126" fillId="14" borderId="0" xfId="0" applyFont="1" applyFill="1" applyAlignment="1" applyProtection="1">
      <alignment horizontal="right" vertical="center"/>
    </xf>
    <xf numFmtId="0" fontId="104" fillId="3" borderId="82" xfId="0" applyFont="1" applyFill="1" applyBorder="1" applyAlignment="1" applyProtection="1">
      <alignment horizontal="left" vertical="center"/>
    </xf>
    <xf numFmtId="0" fontId="104" fillId="3" borderId="82" xfId="0" applyFont="1" applyFill="1" applyBorder="1" applyAlignment="1" applyProtection="1">
      <alignment vertical="center"/>
    </xf>
    <xf numFmtId="0" fontId="132" fillId="3" borderId="82" xfId="0" applyFont="1" applyFill="1" applyBorder="1" applyAlignment="1" applyProtection="1">
      <alignment horizontal="right"/>
    </xf>
    <xf numFmtId="186" fontId="104" fillId="3" borderId="82" xfId="0" applyNumberFormat="1" applyFont="1" applyFill="1" applyBorder="1" applyAlignment="1" applyProtection="1">
      <alignment vertical="center"/>
    </xf>
    <xf numFmtId="175" fontId="132" fillId="3" borderId="82" xfId="0" applyNumberFormat="1" applyFont="1" applyFill="1" applyBorder="1" applyProtection="1"/>
    <xf numFmtId="0" fontId="104" fillId="3" borderId="141" xfId="0" applyFont="1" applyFill="1" applyBorder="1" applyProtection="1"/>
    <xf numFmtId="0" fontId="108" fillId="3" borderId="0" xfId="0" applyFont="1" applyFill="1" applyBorder="1" applyAlignment="1" applyProtection="1">
      <alignment horizontal="right" vertical="center"/>
    </xf>
    <xf numFmtId="0" fontId="174" fillId="34" borderId="0" xfId="0" applyFont="1" applyFill="1" applyBorder="1" applyAlignment="1" applyProtection="1">
      <alignment horizontal="center" vertical="center"/>
    </xf>
    <xf numFmtId="0" fontId="174" fillId="34" borderId="0" xfId="0" applyFont="1" applyFill="1" applyBorder="1" applyProtection="1"/>
    <xf numFmtId="0" fontId="177" fillId="34" borderId="0" xfId="0" applyFont="1" applyFill="1" applyBorder="1" applyAlignment="1" applyProtection="1">
      <alignment horizontal="left" vertical="center"/>
    </xf>
    <xf numFmtId="0" fontId="177" fillId="34" borderId="0" xfId="0" applyFont="1" applyFill="1" applyBorder="1" applyAlignment="1" applyProtection="1">
      <alignment horizontal="center" vertical="center"/>
    </xf>
    <xf numFmtId="164" fontId="176" fillId="3" borderId="0" xfId="0" applyNumberFormat="1" applyFont="1" applyFill="1" applyBorder="1" applyAlignment="1" applyProtection="1">
      <alignment horizontal="center" vertical="center"/>
    </xf>
    <xf numFmtId="164" fontId="176" fillId="3" borderId="0" xfId="0" applyNumberFormat="1" applyFont="1" applyFill="1" applyBorder="1" applyAlignment="1" applyProtection="1">
      <alignment horizontal="left" vertical="center"/>
    </xf>
    <xf numFmtId="164" fontId="176" fillId="3" borderId="0" xfId="0" applyNumberFormat="1" applyFont="1" applyFill="1" applyBorder="1" applyAlignment="1" applyProtection="1">
      <alignment vertical="center"/>
    </xf>
    <xf numFmtId="0" fontId="177" fillId="34" borderId="0" xfId="0" applyFont="1" applyFill="1" applyBorder="1" applyAlignment="1" applyProtection="1">
      <alignment vertical="center"/>
    </xf>
    <xf numFmtId="7" fontId="176" fillId="3" borderId="0" xfId="0" applyNumberFormat="1" applyFont="1" applyFill="1" applyBorder="1" applyAlignment="1" applyProtection="1">
      <alignment vertical="center"/>
    </xf>
    <xf numFmtId="7" fontId="177" fillId="34" borderId="0" xfId="0" applyNumberFormat="1" applyFont="1" applyFill="1" applyBorder="1" applyAlignment="1" applyProtection="1">
      <alignment horizontal="right" vertical="center"/>
    </xf>
    <xf numFmtId="7" fontId="176" fillId="3" borderId="0" xfId="0" applyNumberFormat="1" applyFont="1" applyFill="1" applyBorder="1" applyAlignment="1" applyProtection="1">
      <alignment horizontal="right" vertical="center"/>
    </xf>
    <xf numFmtId="7" fontId="126" fillId="3" borderId="0" xfId="0" applyNumberFormat="1" applyFont="1" applyFill="1" applyBorder="1" applyAlignment="1" applyProtection="1">
      <alignment horizontal="right" vertical="center"/>
    </xf>
    <xf numFmtId="0" fontId="126" fillId="3" borderId="0" xfId="0" applyFont="1" applyFill="1" applyBorder="1" applyAlignment="1" applyProtection="1">
      <alignment horizontal="right" vertical="center" wrapText="1"/>
    </xf>
    <xf numFmtId="0" fontId="131" fillId="3" borderId="0" xfId="0" applyFont="1" applyFill="1" applyBorder="1" applyAlignment="1" applyProtection="1">
      <alignment horizontal="center" vertical="center"/>
    </xf>
    <xf numFmtId="164" fontId="131" fillId="3" borderId="0" xfId="0" applyNumberFormat="1" applyFont="1" applyFill="1" applyBorder="1" applyAlignment="1" applyProtection="1">
      <alignment horizontal="center" vertical="center" wrapText="1"/>
    </xf>
    <xf numFmtId="0" fontId="131" fillId="3" borderId="0" xfId="0" applyFont="1" applyFill="1" applyBorder="1" applyAlignment="1" applyProtection="1">
      <alignment horizontal="center" vertical="center" wrapText="1"/>
    </xf>
    <xf numFmtId="0" fontId="167" fillId="3" borderId="0" xfId="0" applyFont="1" applyFill="1" applyAlignment="1" applyProtection="1">
      <alignment vertical="center"/>
      <protection locked="0"/>
    </xf>
    <xf numFmtId="0" fontId="169" fillId="3" borderId="0" xfId="0" applyFont="1" applyFill="1" applyAlignment="1" applyProtection="1">
      <alignment horizontal="left" vertical="center"/>
      <protection locked="0"/>
    </xf>
    <xf numFmtId="0" fontId="169" fillId="3" borderId="0" xfId="0" applyFont="1" applyFill="1" applyProtection="1">
      <protection locked="0"/>
    </xf>
    <xf numFmtId="0" fontId="167" fillId="3" borderId="0" xfId="0" applyFont="1" applyFill="1" applyProtection="1">
      <protection locked="0"/>
    </xf>
    <xf numFmtId="0" fontId="166" fillId="3" borderId="72" xfId="0" applyFont="1" applyFill="1" applyBorder="1" applyProtection="1">
      <protection locked="0"/>
    </xf>
    <xf numFmtId="164" fontId="167" fillId="3" borderId="0" xfId="0" applyNumberFormat="1" applyFont="1" applyFill="1" applyAlignment="1" applyProtection="1">
      <alignment vertical="center" textRotation="90"/>
      <protection locked="0"/>
    </xf>
    <xf numFmtId="0" fontId="170" fillId="3" borderId="0" xfId="0" applyFont="1" applyFill="1" applyProtection="1">
      <protection locked="0"/>
    </xf>
    <xf numFmtId="0" fontId="104" fillId="42" borderId="0" xfId="0" applyFont="1" applyFill="1" applyBorder="1" applyAlignment="1" applyProtection="1">
      <alignment vertical="center" textRotation="90"/>
    </xf>
    <xf numFmtId="0" fontId="210" fillId="3" borderId="0" xfId="0" applyFont="1" applyFill="1" applyBorder="1" applyProtection="1"/>
    <xf numFmtId="175" fontId="104" fillId="3" borderId="0" xfId="0" applyNumberFormat="1" applyFont="1" applyFill="1" applyBorder="1" applyProtection="1"/>
    <xf numFmtId="0" fontId="111" fillId="3" borderId="0" xfId="0" applyFont="1" applyFill="1" applyBorder="1" applyAlignment="1" applyProtection="1">
      <alignment horizontal="right" vertical="center" textRotation="90"/>
    </xf>
    <xf numFmtId="0" fontId="104" fillId="42" borderId="0" xfId="0" applyFont="1" applyFill="1" applyBorder="1" applyAlignment="1" applyProtection="1">
      <alignment vertical="center" wrapText="1"/>
    </xf>
    <xf numFmtId="164" fontId="132" fillId="3" borderId="82" xfId="0" applyNumberFormat="1" applyFont="1" applyFill="1" applyBorder="1" applyAlignment="1" applyProtection="1">
      <alignment vertical="center" wrapText="1"/>
    </xf>
    <xf numFmtId="0" fontId="111" fillId="3" borderId="82" xfId="0" applyFont="1" applyFill="1" applyBorder="1" applyAlignment="1" applyProtection="1">
      <alignment vertical="center"/>
    </xf>
    <xf numFmtId="164" fontId="132" fillId="3" borderId="82" xfId="0" applyNumberFormat="1" applyFont="1" applyFill="1" applyBorder="1" applyAlignment="1" applyProtection="1">
      <alignment horizontal="left" vertical="center" textRotation="90" wrapText="1"/>
    </xf>
    <xf numFmtId="0" fontId="132" fillId="3" borderId="82" xfId="0" applyFont="1" applyFill="1" applyBorder="1" applyProtection="1"/>
    <xf numFmtId="0" fontId="176" fillId="3" borderId="82" xfId="0" applyFont="1" applyFill="1" applyBorder="1" applyAlignment="1" applyProtection="1">
      <alignment horizontal="left" vertical="center"/>
    </xf>
    <xf numFmtId="0" fontId="131" fillId="39" borderId="0" xfId="0" applyFont="1" applyFill="1" applyBorder="1" applyAlignment="1" applyProtection="1">
      <alignment horizontal="center" vertical="center" wrapText="1"/>
    </xf>
    <xf numFmtId="0" fontId="108" fillId="3" borderId="72" xfId="0" applyFont="1" applyFill="1" applyBorder="1" applyAlignment="1" applyProtection="1">
      <alignment horizontal="right" vertical="center"/>
    </xf>
    <xf numFmtId="0" fontId="103" fillId="3" borderId="82" xfId="0" applyFont="1" applyFill="1" applyBorder="1" applyAlignment="1" applyProtection="1">
      <alignment vertical="center" wrapText="1"/>
    </xf>
    <xf numFmtId="0" fontId="132" fillId="39" borderId="230" xfId="0" applyFont="1" applyFill="1" applyBorder="1" applyAlignment="1" applyProtection="1">
      <alignment vertical="center" wrapText="1"/>
    </xf>
    <xf numFmtId="0" fontId="104" fillId="3" borderId="82" xfId="0" applyFont="1" applyFill="1" applyBorder="1" applyAlignment="1" applyProtection="1"/>
    <xf numFmtId="0" fontId="131" fillId="39" borderId="82" xfId="0" applyFont="1" applyFill="1" applyBorder="1" applyAlignment="1" applyProtection="1">
      <alignment vertical="center" wrapText="1"/>
    </xf>
    <xf numFmtId="0" fontId="132" fillId="39" borderId="82" xfId="0" applyFont="1" applyFill="1" applyBorder="1" applyAlignment="1" applyProtection="1">
      <alignment vertical="center" wrapText="1"/>
    </xf>
    <xf numFmtId="0" fontId="126" fillId="3" borderId="82" xfId="0" applyFont="1" applyFill="1" applyBorder="1" applyAlignment="1" applyProtection="1">
      <alignment vertical="center"/>
    </xf>
    <xf numFmtId="164" fontId="132" fillId="3" borderId="0" xfId="0" applyNumberFormat="1" applyFont="1" applyFill="1" applyBorder="1" applyAlignment="1" applyProtection="1">
      <alignment vertical="top"/>
    </xf>
    <xf numFmtId="181" fontId="175" fillId="3" borderId="0" xfId="0" applyNumberFormat="1" applyFont="1" applyFill="1" applyBorder="1" applyAlignment="1" applyProtection="1">
      <alignment vertical="center" wrapText="1"/>
    </xf>
    <xf numFmtId="0" fontId="107" fillId="3" borderId="0" xfId="0" applyFont="1" applyFill="1" applyBorder="1" applyAlignment="1" applyProtection="1">
      <alignment vertical="center"/>
    </xf>
    <xf numFmtId="9" fontId="104" fillId="3" borderId="0" xfId="5" applyFont="1" applyFill="1" applyBorder="1" applyAlignment="1" applyProtection="1">
      <alignment horizontal="left" vertical="center"/>
    </xf>
    <xf numFmtId="9" fontId="109" fillId="3" borderId="0" xfId="5" applyFont="1" applyFill="1" applyBorder="1" applyAlignment="1" applyProtection="1">
      <alignment vertical="center" wrapText="1"/>
    </xf>
    <xf numFmtId="9" fontId="126" fillId="3" borderId="0" xfId="5" applyFont="1" applyFill="1" applyBorder="1" applyAlignment="1" applyProtection="1">
      <alignment horizontal="right" vertical="center"/>
    </xf>
    <xf numFmtId="0" fontId="104" fillId="40" borderId="257" xfId="0" applyFont="1" applyFill="1" applyBorder="1" applyAlignment="1" applyProtection="1">
      <alignment vertical="center"/>
    </xf>
    <xf numFmtId="0" fontId="104" fillId="40" borderId="123" xfId="0" applyFont="1" applyFill="1" applyBorder="1" applyAlignment="1" applyProtection="1">
      <alignment vertical="center"/>
    </xf>
    <xf numFmtId="0" fontId="104" fillId="40" borderId="258" xfId="0" applyFont="1" applyFill="1" applyBorder="1" applyAlignment="1" applyProtection="1">
      <alignment vertical="center"/>
    </xf>
    <xf numFmtId="164" fontId="104" fillId="40" borderId="257" xfId="0" applyNumberFormat="1" applyFont="1" applyFill="1" applyBorder="1" applyAlignment="1" applyProtection="1">
      <alignment horizontal="right" vertical="center"/>
    </xf>
    <xf numFmtId="9" fontId="104" fillId="40" borderId="257" xfId="5" applyFont="1" applyFill="1" applyBorder="1" applyAlignment="1" applyProtection="1">
      <alignment vertical="center"/>
    </xf>
    <xf numFmtId="164" fontId="104" fillId="40" borderId="123" xfId="0" applyNumberFormat="1" applyFont="1" applyFill="1" applyBorder="1" applyAlignment="1" applyProtection="1">
      <alignment horizontal="right" vertical="center"/>
    </xf>
    <xf numFmtId="9" fontId="104" fillId="40" borderId="123" xfId="5" applyFont="1" applyFill="1" applyBorder="1" applyAlignment="1" applyProtection="1">
      <alignment vertical="center"/>
    </xf>
    <xf numFmtId="9" fontId="104" fillId="40" borderId="257" xfId="5" applyFont="1" applyFill="1" applyBorder="1" applyAlignment="1" applyProtection="1">
      <alignment horizontal="right" vertical="center"/>
    </xf>
    <xf numFmtId="0" fontId="104" fillId="40" borderId="123" xfId="0" applyFont="1" applyFill="1" applyBorder="1" applyAlignment="1" applyProtection="1">
      <alignment horizontal="right" vertical="center"/>
    </xf>
    <xf numFmtId="0" fontId="131" fillId="39" borderId="0" xfId="1" applyFont="1" applyFill="1" applyBorder="1" applyAlignment="1" applyProtection="1">
      <alignment horizontal="center" vertical="center" wrapText="1"/>
    </xf>
    <xf numFmtId="0" fontId="103" fillId="3" borderId="82" xfId="0" applyFont="1" applyFill="1" applyBorder="1" applyAlignment="1" applyProtection="1"/>
    <xf numFmtId="0" fontId="241" fillId="3" borderId="82" xfId="0" applyFont="1" applyFill="1" applyBorder="1" applyAlignment="1" applyProtection="1">
      <alignment horizontal="center" vertical="center" textRotation="90"/>
    </xf>
    <xf numFmtId="0" fontId="243" fillId="3" borderId="82" xfId="0" applyFont="1" applyFill="1" applyBorder="1" applyAlignment="1" applyProtection="1">
      <alignment vertical="center" textRotation="90"/>
    </xf>
    <xf numFmtId="0" fontId="104" fillId="3" borderId="82" xfId="0" applyFont="1" applyFill="1" applyBorder="1" applyAlignment="1" applyProtection="1">
      <alignment vertical="center" wrapText="1"/>
    </xf>
    <xf numFmtId="9" fontId="104" fillId="3" borderId="82" xfId="5" applyFont="1" applyFill="1" applyBorder="1" applyAlignment="1" applyProtection="1">
      <alignment vertical="center" wrapText="1"/>
    </xf>
    <xf numFmtId="0" fontId="237" fillId="3" borderId="82" xfId="0" applyFont="1" applyFill="1" applyBorder="1" applyAlignment="1" applyProtection="1">
      <alignment vertical="center" textRotation="90"/>
    </xf>
    <xf numFmtId="0" fontId="241" fillId="3" borderId="82" xfId="0" applyFont="1" applyFill="1" applyBorder="1" applyAlignment="1" applyProtection="1">
      <alignment vertical="center"/>
    </xf>
    <xf numFmtId="0" fontId="104" fillId="3" borderId="82" xfId="0" applyFont="1" applyFill="1" applyBorder="1" applyAlignment="1" applyProtection="1">
      <alignment horizontal="center" vertical="center"/>
    </xf>
    <xf numFmtId="9" fontId="104" fillId="3" borderId="82" xfId="5" applyFont="1" applyFill="1" applyBorder="1" applyAlignment="1" applyProtection="1">
      <alignment vertical="center"/>
    </xf>
    <xf numFmtId="0" fontId="132" fillId="39" borderId="211" xfId="0" applyFont="1" applyFill="1" applyBorder="1" applyAlignment="1" applyProtection="1">
      <alignment vertical="center" wrapText="1"/>
    </xf>
    <xf numFmtId="0" fontId="236" fillId="3" borderId="211" xfId="0" applyFont="1" applyFill="1" applyBorder="1" applyAlignment="1" applyProtection="1">
      <alignment vertical="center"/>
    </xf>
    <xf numFmtId="0" fontId="239" fillId="3" borderId="211" xfId="0" applyFont="1" applyFill="1" applyBorder="1" applyAlignment="1" applyProtection="1">
      <alignment vertical="center"/>
    </xf>
    <xf numFmtId="0" fontId="108" fillId="3" borderId="211" xfId="0" applyFont="1" applyFill="1" applyBorder="1" applyAlignment="1" applyProtection="1">
      <alignment horizontal="right" vertical="center"/>
    </xf>
    <xf numFmtId="0" fontId="108" fillId="3" borderId="259" xfId="0" applyFont="1" applyFill="1" applyBorder="1" applyAlignment="1" applyProtection="1">
      <alignment horizontal="right" vertical="center"/>
    </xf>
    <xf numFmtId="0" fontId="46" fillId="0" borderId="0" xfId="0" applyFont="1" applyBorder="1" applyAlignment="1" applyProtection="1">
      <alignment horizontal="right" vertical="center"/>
      <protection locked="0"/>
    </xf>
    <xf numFmtId="0" fontId="50" fillId="3" borderId="0" xfId="0" applyFont="1" applyFill="1" applyBorder="1" applyAlignment="1" applyProtection="1">
      <alignment horizontal="right"/>
      <protection locked="0"/>
    </xf>
    <xf numFmtId="0" fontId="50" fillId="3" borderId="88" xfId="0" applyFont="1" applyFill="1" applyBorder="1" applyAlignment="1" applyProtection="1">
      <alignment horizontal="center"/>
      <protection locked="0"/>
    </xf>
    <xf numFmtId="0" fontId="50" fillId="3" borderId="0" xfId="0" applyFont="1" applyFill="1" applyBorder="1" applyAlignment="1" applyProtection="1">
      <alignment horizontal="center"/>
      <protection locked="0"/>
    </xf>
    <xf numFmtId="0" fontId="103" fillId="3" borderId="82" xfId="0" applyFont="1" applyFill="1" applyBorder="1" applyAlignment="1" applyProtection="1">
      <alignment vertical="center"/>
    </xf>
    <xf numFmtId="0" fontId="131" fillId="3" borderId="82" xfId="0" applyFont="1" applyFill="1" applyBorder="1" applyAlignment="1" applyProtection="1">
      <alignment horizontal="center" vertical="top" wrapText="1"/>
    </xf>
    <xf numFmtId="0" fontId="132" fillId="3" borderId="82" xfId="0" applyFont="1" applyFill="1" applyBorder="1" applyAlignment="1" applyProtection="1">
      <alignment vertical="top" wrapText="1"/>
    </xf>
    <xf numFmtId="0" fontId="228" fillId="3" borderId="82" xfId="0" applyFont="1" applyFill="1" applyBorder="1" applyAlignment="1" applyProtection="1">
      <alignment vertical="top" wrapText="1"/>
    </xf>
    <xf numFmtId="0" fontId="240" fillId="3" borderId="82" xfId="0" applyFont="1" applyFill="1" applyBorder="1" applyProtection="1"/>
    <xf numFmtId="0" fontId="126" fillId="3" borderId="82" xfId="0" applyFont="1" applyFill="1" applyBorder="1" applyAlignment="1" applyProtection="1">
      <alignment vertical="center" textRotation="90"/>
    </xf>
    <xf numFmtId="0" fontId="126" fillId="3" borderId="82" xfId="0" applyFont="1" applyFill="1" applyBorder="1" applyAlignment="1" applyProtection="1">
      <alignment horizontal="center" vertical="center" textRotation="90"/>
    </xf>
    <xf numFmtId="0" fontId="176" fillId="3" borderId="82" xfId="0" applyFont="1" applyFill="1" applyBorder="1" applyAlignment="1" applyProtection="1">
      <alignment vertical="center"/>
    </xf>
    <xf numFmtId="0" fontId="186" fillId="3" borderId="82" xfId="0" applyFont="1" applyFill="1" applyBorder="1" applyAlignment="1" applyProtection="1">
      <alignment horizontal="right" vertical="center" textRotation="90"/>
    </xf>
    <xf numFmtId="0" fontId="186" fillId="3" borderId="82" xfId="0" applyFont="1" applyFill="1" applyBorder="1" applyAlignment="1" applyProtection="1">
      <alignment horizontal="center" vertical="center" textRotation="90"/>
    </xf>
    <xf numFmtId="0" fontId="132" fillId="3" borderId="82" xfId="0" applyFont="1" applyFill="1" applyBorder="1" applyAlignment="1" applyProtection="1">
      <alignment horizontal="right" vertical="center"/>
    </xf>
    <xf numFmtId="0" fontId="186" fillId="3" borderId="82" xfId="0" applyFont="1" applyFill="1" applyBorder="1" applyAlignment="1" applyProtection="1">
      <alignment vertical="center"/>
    </xf>
    <xf numFmtId="164" fontId="104" fillId="40" borderId="261" xfId="0" applyNumberFormat="1" applyFont="1" applyFill="1" applyBorder="1" applyAlignment="1" applyProtection="1">
      <alignment vertical="center"/>
    </xf>
    <xf numFmtId="164" fontId="104" fillId="40" borderId="263" xfId="0" applyNumberFormat="1" applyFont="1" applyFill="1" applyBorder="1" applyAlignment="1" applyProtection="1">
      <alignment vertical="center"/>
    </xf>
    <xf numFmtId="181" fontId="226" fillId="3" borderId="0" xfId="0" applyNumberFormat="1" applyFont="1" applyFill="1" applyBorder="1" applyAlignment="1" applyProtection="1">
      <alignment vertical="center" wrapText="1"/>
    </xf>
    <xf numFmtId="0" fontId="225" fillId="3" borderId="0" xfId="0" applyFont="1" applyFill="1" applyBorder="1" applyProtection="1"/>
    <xf numFmtId="164" fontId="126" fillId="3" borderId="0" xfId="0" applyNumberFormat="1" applyFont="1" applyFill="1" applyBorder="1" applyAlignment="1" applyProtection="1">
      <alignment vertical="center"/>
    </xf>
    <xf numFmtId="164" fontId="126" fillId="3" borderId="0" xfId="0" applyNumberFormat="1" applyFont="1" applyFill="1" applyBorder="1" applyAlignment="1" applyProtection="1">
      <alignment vertical="center" textRotation="90"/>
    </xf>
    <xf numFmtId="0" fontId="104" fillId="3" borderId="0" xfId="0" applyFont="1" applyFill="1" applyBorder="1" applyAlignment="1" applyProtection="1">
      <alignment horizontal="left" vertical="center"/>
    </xf>
    <xf numFmtId="0" fontId="132" fillId="3" borderId="0" xfId="0" applyFont="1" applyFill="1" applyBorder="1" applyAlignment="1" applyProtection="1">
      <alignment horizontal="left" vertical="top"/>
    </xf>
    <xf numFmtId="164" fontId="132" fillId="3" borderId="0" xfId="0" applyNumberFormat="1" applyFont="1" applyFill="1" applyBorder="1" applyAlignment="1" applyProtection="1">
      <alignment horizontal="left" vertical="center"/>
    </xf>
    <xf numFmtId="164" fontId="126" fillId="12" borderId="231" xfId="0" applyNumberFormat="1" applyFont="1" applyFill="1" applyBorder="1" applyAlignment="1" applyProtection="1">
      <alignment vertical="center"/>
    </xf>
    <xf numFmtId="164" fontId="126" fillId="12" borderId="237" xfId="0" applyNumberFormat="1" applyFont="1" applyFill="1" applyBorder="1" applyAlignment="1" applyProtection="1">
      <alignment vertical="center"/>
    </xf>
    <xf numFmtId="164" fontId="126" fillId="12" borderId="232" xfId="0" applyNumberFormat="1" applyFont="1" applyFill="1" applyBorder="1" applyAlignment="1" applyProtection="1">
      <alignment vertical="center"/>
    </xf>
    <xf numFmtId="164" fontId="245" fillId="3" borderId="0" xfId="0" applyNumberFormat="1" applyFont="1" applyFill="1" applyBorder="1" applyAlignment="1" applyProtection="1">
      <alignment vertical="center"/>
    </xf>
    <xf numFmtId="0" fontId="170" fillId="3" borderId="0" xfId="0" applyFont="1" applyFill="1" applyBorder="1" applyAlignment="1" applyProtection="1">
      <alignment horizontal="right" vertical="center"/>
      <protection locked="0"/>
    </xf>
    <xf numFmtId="0" fontId="16" fillId="3" borderId="0" xfId="0" applyFont="1" applyFill="1" applyBorder="1" applyAlignment="1" applyProtection="1">
      <alignment horizontal="right" vertical="center"/>
      <protection locked="0"/>
    </xf>
    <xf numFmtId="164" fontId="126" fillId="12" borderId="233" xfId="0" applyNumberFormat="1" applyFont="1" applyFill="1" applyBorder="1" applyAlignment="1" applyProtection="1">
      <alignment vertical="center"/>
    </xf>
    <xf numFmtId="164" fontId="126" fillId="12" borderId="239" xfId="0" applyNumberFormat="1" applyFont="1" applyFill="1" applyBorder="1" applyAlignment="1" applyProtection="1">
      <alignment vertical="center"/>
    </xf>
    <xf numFmtId="0" fontId="170" fillId="3" borderId="266" xfId="0" applyFont="1" applyFill="1" applyBorder="1" applyAlignment="1" applyProtection="1">
      <alignment horizontal="right" vertical="center"/>
      <protection locked="0"/>
    </xf>
    <xf numFmtId="0" fontId="16" fillId="3" borderId="266" xfId="0" applyFont="1" applyFill="1" applyBorder="1" applyAlignment="1" applyProtection="1">
      <alignment horizontal="right" vertical="center"/>
      <protection locked="0"/>
    </xf>
    <xf numFmtId="0" fontId="12" fillId="3" borderId="0" xfId="1" applyFont="1" applyFill="1" applyBorder="1" applyAlignment="1" applyProtection="1">
      <alignment vertical="center"/>
    </xf>
    <xf numFmtId="0" fontId="104" fillId="3" borderId="270" xfId="0" applyFont="1" applyFill="1" applyBorder="1" applyAlignment="1" applyProtection="1">
      <alignment horizontal="right" vertical="center"/>
    </xf>
    <xf numFmtId="0" fontId="104" fillId="3" borderId="271" xfId="0" applyFont="1" applyFill="1" applyBorder="1" applyAlignment="1" applyProtection="1">
      <alignment vertical="center"/>
    </xf>
    <xf numFmtId="0" fontId="104" fillId="3" borderId="272" xfId="0" applyFont="1" applyFill="1" applyBorder="1" applyAlignment="1" applyProtection="1">
      <alignment vertical="center" wrapText="1"/>
    </xf>
    <xf numFmtId="0" fontId="104" fillId="3" borderId="72" xfId="0" applyFont="1" applyFill="1" applyBorder="1" applyAlignment="1" applyProtection="1">
      <alignment horizontal="left" vertical="center"/>
    </xf>
    <xf numFmtId="0" fontId="132" fillId="3" borderId="72" xfId="0" applyFont="1" applyFill="1" applyBorder="1" applyAlignment="1" applyProtection="1">
      <alignment horizontal="left" vertical="top"/>
    </xf>
    <xf numFmtId="0" fontId="153" fillId="3" borderId="0" xfId="0" applyFont="1" applyFill="1" applyAlignment="1" applyProtection="1"/>
    <xf numFmtId="0" fontId="132" fillId="3" borderId="0" xfId="0" applyFont="1" applyFill="1" applyBorder="1" applyAlignment="1" applyProtection="1">
      <alignment horizontal="left" vertical="center"/>
    </xf>
    <xf numFmtId="0" fontId="132" fillId="3" borderId="73" xfId="0" applyFont="1" applyFill="1" applyBorder="1" applyAlignment="1" applyProtection="1">
      <alignment horizontal="left" vertical="center"/>
    </xf>
    <xf numFmtId="0" fontId="132" fillId="3" borderId="72" xfId="0" applyFont="1" applyFill="1" applyBorder="1" applyAlignment="1" applyProtection="1">
      <alignment horizontal="left" vertical="center"/>
    </xf>
    <xf numFmtId="0" fontId="104" fillId="3" borderId="73" xfId="0" applyFont="1" applyFill="1" applyBorder="1" applyAlignment="1" applyProtection="1">
      <alignment horizontal="left" vertical="center"/>
    </xf>
    <xf numFmtId="181" fontId="132" fillId="3" borderId="73" xfId="0" applyNumberFormat="1" applyFont="1" applyFill="1" applyBorder="1" applyAlignment="1" applyProtection="1">
      <alignment horizontal="left" vertical="center"/>
    </xf>
    <xf numFmtId="0" fontId="80" fillId="3" borderId="73" xfId="0" applyFont="1" applyFill="1" applyBorder="1" applyAlignment="1" applyProtection="1">
      <alignment horizontal="left" vertical="center"/>
    </xf>
    <xf numFmtId="0" fontId="108" fillId="3" borderId="73" xfId="0" applyFont="1" applyFill="1" applyBorder="1" applyAlignment="1" applyProtection="1">
      <alignment horizontal="right" vertical="center"/>
    </xf>
    <xf numFmtId="164" fontId="245" fillId="3" borderId="265" xfId="0" applyNumberFormat="1" applyFont="1" applyFill="1" applyBorder="1" applyAlignment="1" applyProtection="1">
      <alignment horizontal="center" vertical="center"/>
    </xf>
    <xf numFmtId="164" fontId="245" fillId="3" borderId="269" xfId="0" applyNumberFormat="1" applyFont="1" applyFill="1" applyBorder="1" applyAlignment="1" applyProtection="1">
      <alignment horizontal="center" vertical="center"/>
    </xf>
    <xf numFmtId="164" fontId="245" fillId="3" borderId="264" xfId="0" applyNumberFormat="1" applyFont="1" applyFill="1" applyBorder="1" applyAlignment="1" applyProtection="1">
      <alignment horizontal="center" vertical="center"/>
    </xf>
    <xf numFmtId="164" fontId="245" fillId="3" borderId="266" xfId="0" applyNumberFormat="1" applyFont="1" applyFill="1" applyBorder="1" applyAlignment="1" applyProtection="1">
      <alignment horizontal="center" vertical="center"/>
    </xf>
    <xf numFmtId="164" fontId="246" fillId="3" borderId="265" xfId="0" applyNumberFormat="1" applyFont="1" applyFill="1" applyBorder="1" applyAlignment="1" applyProtection="1">
      <alignment horizontal="center" vertical="center"/>
    </xf>
    <xf numFmtId="164" fontId="246" fillId="3" borderId="269" xfId="0" applyNumberFormat="1" applyFont="1" applyFill="1" applyBorder="1" applyAlignment="1" applyProtection="1">
      <alignment horizontal="center" vertical="center"/>
    </xf>
    <xf numFmtId="164" fontId="246" fillId="3" borderId="264" xfId="0" applyNumberFormat="1" applyFont="1" applyFill="1" applyBorder="1" applyAlignment="1" applyProtection="1">
      <alignment horizontal="center" vertical="center"/>
    </xf>
    <xf numFmtId="164" fontId="246" fillId="3" borderId="266" xfId="0" applyNumberFormat="1" applyFont="1" applyFill="1" applyBorder="1" applyAlignment="1" applyProtection="1">
      <alignment horizontal="center" vertical="center"/>
    </xf>
    <xf numFmtId="164" fontId="194" fillId="3" borderId="269" xfId="0" applyNumberFormat="1" applyFont="1" applyFill="1" applyBorder="1" applyAlignment="1" applyProtection="1">
      <alignment horizontal="center" vertical="center"/>
    </xf>
    <xf numFmtId="164" fontId="194" fillId="3" borderId="82" xfId="0" applyNumberFormat="1" applyFont="1" applyFill="1" applyBorder="1" applyAlignment="1" applyProtection="1">
      <alignment horizontal="center" vertical="center"/>
    </xf>
    <xf numFmtId="164" fontId="194" fillId="3" borderId="266" xfId="0" applyNumberFormat="1" applyFont="1" applyFill="1" applyBorder="1" applyAlignment="1" applyProtection="1">
      <alignment horizontal="center" vertical="center"/>
    </xf>
    <xf numFmtId="164" fontId="194" fillId="3" borderId="0" xfId="0" applyNumberFormat="1" applyFont="1" applyFill="1" applyBorder="1" applyAlignment="1" applyProtection="1">
      <alignment horizontal="center" vertical="center"/>
    </xf>
    <xf numFmtId="164" fontId="104" fillId="3" borderId="0" xfId="0" applyNumberFormat="1" applyFont="1" applyFill="1" applyBorder="1" applyAlignment="1" applyProtection="1">
      <alignment horizontal="right" vertical="center"/>
    </xf>
    <xf numFmtId="7" fontId="104" fillId="3" borderId="0" xfId="0" applyNumberFormat="1" applyFont="1" applyFill="1" applyBorder="1" applyAlignment="1" applyProtection="1">
      <alignment horizontal="center" vertical="center"/>
    </xf>
    <xf numFmtId="164" fontId="104" fillId="3" borderId="0" xfId="0" applyNumberFormat="1" applyFont="1" applyFill="1" applyBorder="1" applyAlignment="1" applyProtection="1">
      <alignment horizontal="center" vertical="center"/>
    </xf>
    <xf numFmtId="164" fontId="132" fillId="3" borderId="0" xfId="0" applyNumberFormat="1" applyFont="1" applyFill="1" applyBorder="1" applyAlignment="1" applyProtection="1">
      <alignment horizontal="center" vertical="center"/>
    </xf>
    <xf numFmtId="0" fontId="132" fillId="3" borderId="256" xfId="0" applyFont="1" applyFill="1" applyBorder="1" applyAlignment="1" applyProtection="1">
      <alignment horizontal="center" vertical="center"/>
    </xf>
    <xf numFmtId="0" fontId="132" fillId="3" borderId="82" xfId="0" applyFont="1" applyFill="1" applyBorder="1" applyAlignment="1" applyProtection="1">
      <alignment horizontal="center" vertical="center"/>
    </xf>
    <xf numFmtId="0" fontId="104" fillId="3" borderId="0" xfId="0" applyFont="1" applyFill="1" applyAlignment="1" applyProtection="1">
      <alignment horizontal="center" vertical="center" wrapText="1"/>
      <protection locked="0"/>
    </xf>
    <xf numFmtId="0" fontId="170" fillId="3" borderId="264" xfId="0" applyFont="1" applyFill="1" applyBorder="1" applyAlignment="1" applyProtection="1">
      <alignment horizontal="center" vertical="center"/>
      <protection locked="0"/>
    </xf>
    <xf numFmtId="0" fontId="170" fillId="3" borderId="266" xfId="0" applyFont="1" applyFill="1" applyBorder="1" applyAlignment="1" applyProtection="1">
      <alignment horizontal="center" vertical="center"/>
      <protection locked="0"/>
    </xf>
    <xf numFmtId="164" fontId="126" fillId="3" borderId="264" xfId="0" applyNumberFormat="1" applyFont="1" applyFill="1" applyBorder="1" applyAlignment="1" applyProtection="1">
      <alignment horizontal="center" vertical="center"/>
    </xf>
    <xf numFmtId="164" fontId="126" fillId="3" borderId="266" xfId="0" applyNumberFormat="1" applyFont="1" applyFill="1" applyBorder="1" applyAlignment="1" applyProtection="1">
      <alignment horizontal="center" vertical="center"/>
    </xf>
    <xf numFmtId="0" fontId="104" fillId="3" borderId="0" xfId="0" applyFont="1" applyFill="1" applyBorder="1" applyAlignment="1" applyProtection="1">
      <alignment horizontal="right" vertical="center"/>
    </xf>
    <xf numFmtId="164" fontId="126" fillId="3" borderId="235" xfId="0" applyNumberFormat="1" applyFont="1" applyFill="1" applyBorder="1" applyAlignment="1" applyProtection="1">
      <alignment horizontal="center" vertical="center"/>
    </xf>
    <xf numFmtId="164" fontId="126" fillId="3" borderId="31" xfId="0" applyNumberFormat="1" applyFont="1" applyFill="1" applyBorder="1" applyAlignment="1" applyProtection="1">
      <alignment horizontal="center" vertical="center"/>
    </xf>
    <xf numFmtId="164" fontId="126" fillId="3" borderId="236" xfId="0" applyNumberFormat="1" applyFont="1" applyFill="1" applyBorder="1" applyAlignment="1" applyProtection="1">
      <alignment horizontal="center" vertical="center"/>
    </xf>
    <xf numFmtId="164" fontId="126" fillId="3" borderId="202" xfId="0" applyNumberFormat="1" applyFont="1" applyFill="1" applyBorder="1" applyAlignment="1" applyProtection="1">
      <alignment horizontal="center" vertical="center"/>
    </xf>
    <xf numFmtId="164" fontId="126" fillId="3" borderId="0" xfId="0" applyNumberFormat="1" applyFont="1" applyFill="1" applyBorder="1" applyAlignment="1" applyProtection="1">
      <alignment horizontal="center" vertical="center"/>
    </xf>
    <xf numFmtId="164" fontId="126" fillId="3" borderId="201" xfId="0" applyNumberFormat="1" applyFont="1" applyFill="1" applyBorder="1" applyAlignment="1" applyProtection="1">
      <alignment horizontal="center" vertical="center"/>
    </xf>
    <xf numFmtId="164" fontId="126" fillId="3" borderId="237" xfId="0" applyNumberFormat="1" applyFont="1" applyFill="1" applyBorder="1" applyAlignment="1" applyProtection="1">
      <alignment horizontal="center" vertical="center"/>
    </xf>
    <xf numFmtId="164" fontId="126" fillId="3" borderId="30" xfId="0" applyNumberFormat="1" applyFont="1" applyFill="1" applyBorder="1" applyAlignment="1" applyProtection="1">
      <alignment horizontal="center" vertical="center"/>
    </xf>
    <xf numFmtId="164" fontId="126" fillId="3" borderId="238" xfId="0" applyNumberFormat="1" applyFont="1" applyFill="1" applyBorder="1" applyAlignment="1" applyProtection="1">
      <alignment horizontal="center" vertical="center"/>
    </xf>
    <xf numFmtId="0" fontId="144" fillId="35" borderId="224" xfId="0" applyFont="1" applyFill="1" applyBorder="1" applyAlignment="1" applyProtection="1">
      <alignment horizontal="center" vertical="center"/>
    </xf>
    <xf numFmtId="0" fontId="144" fillId="35" borderId="199" xfId="0" applyFont="1" applyFill="1" applyBorder="1" applyAlignment="1" applyProtection="1">
      <alignment horizontal="center" vertical="center"/>
    </xf>
    <xf numFmtId="0" fontId="126" fillId="3" borderId="225" xfId="0" applyFont="1" applyFill="1" applyBorder="1" applyAlignment="1" applyProtection="1">
      <alignment horizontal="center" vertical="center"/>
    </xf>
    <xf numFmtId="0" fontId="126" fillId="3" borderId="226" xfId="0" applyFont="1" applyFill="1" applyBorder="1" applyAlignment="1" applyProtection="1">
      <alignment horizontal="center" vertical="center"/>
    </xf>
    <xf numFmtId="0" fontId="126" fillId="3" borderId="29" xfId="0" applyFont="1" applyFill="1" applyBorder="1" applyAlignment="1" applyProtection="1">
      <alignment horizontal="center" vertical="center"/>
    </xf>
    <xf numFmtId="0" fontId="126" fillId="3" borderId="216" xfId="0" applyFont="1" applyFill="1" applyBorder="1" applyAlignment="1" applyProtection="1">
      <alignment horizontal="center" vertical="center"/>
    </xf>
    <xf numFmtId="0" fontId="126" fillId="3" borderId="217" xfId="0" applyFont="1" applyFill="1" applyBorder="1" applyAlignment="1" applyProtection="1">
      <alignment horizontal="center" vertical="center"/>
    </xf>
    <xf numFmtId="0" fontId="126" fillId="3" borderId="221" xfId="0" applyFont="1" applyFill="1" applyBorder="1" applyAlignment="1" applyProtection="1">
      <alignment horizontal="center" vertical="center"/>
    </xf>
    <xf numFmtId="0" fontId="144" fillId="35" borderId="212" xfId="0" applyFont="1" applyFill="1" applyBorder="1" applyAlignment="1" applyProtection="1">
      <alignment horizontal="center" vertical="center"/>
    </xf>
    <xf numFmtId="0" fontId="144" fillId="35" borderId="223" xfId="0" applyFont="1" applyFill="1" applyBorder="1" applyAlignment="1" applyProtection="1">
      <alignment horizontal="center" vertical="center"/>
    </xf>
    <xf numFmtId="0" fontId="132" fillId="41" borderId="0" xfId="0" applyFont="1" applyFill="1" applyBorder="1" applyAlignment="1" applyProtection="1">
      <alignment horizontal="center" vertical="center" wrapText="1"/>
    </xf>
    <xf numFmtId="164" fontId="104" fillId="3" borderId="0" xfId="0" applyNumberFormat="1" applyFont="1" applyFill="1" applyBorder="1" applyAlignment="1" applyProtection="1">
      <alignment horizontal="left" vertical="top"/>
    </xf>
    <xf numFmtId="0" fontId="12" fillId="3" borderId="0" xfId="1" applyFont="1" applyFill="1" applyBorder="1" applyAlignment="1" applyProtection="1">
      <alignment horizontal="left" vertical="center"/>
    </xf>
    <xf numFmtId="164" fontId="104" fillId="3" borderId="0" xfId="0" applyNumberFormat="1" applyFont="1" applyFill="1" applyBorder="1" applyAlignment="1" applyProtection="1">
      <alignment horizontal="center" vertical="center" wrapText="1"/>
    </xf>
    <xf numFmtId="164" fontId="194" fillId="3" borderId="268" xfId="0" applyNumberFormat="1" applyFont="1" applyFill="1" applyBorder="1" applyAlignment="1" applyProtection="1">
      <alignment horizontal="right" vertical="center"/>
    </xf>
    <xf numFmtId="164" fontId="194" fillId="3" borderId="265" xfId="0" applyNumberFormat="1" applyFont="1" applyFill="1" applyBorder="1" applyAlignment="1" applyProtection="1">
      <alignment horizontal="right" vertical="center"/>
    </xf>
    <xf numFmtId="0" fontId="104" fillId="3" borderId="0" xfId="0" applyFont="1" applyFill="1" applyBorder="1" applyAlignment="1" applyProtection="1">
      <alignment horizontal="left" vertical="center"/>
    </xf>
    <xf numFmtId="0" fontId="104" fillId="3" borderId="0" xfId="0" applyFont="1" applyFill="1" applyBorder="1" applyAlignment="1" applyProtection="1">
      <alignment horizontal="center" vertical="center"/>
    </xf>
    <xf numFmtId="164" fontId="194" fillId="3" borderId="267" xfId="0" applyNumberFormat="1" applyFont="1" applyFill="1" applyBorder="1" applyAlignment="1" applyProtection="1">
      <alignment horizontal="right" vertical="center"/>
    </xf>
    <xf numFmtId="164" fontId="194" fillId="3" borderId="264" xfId="0" applyNumberFormat="1" applyFont="1" applyFill="1" applyBorder="1" applyAlignment="1" applyProtection="1">
      <alignment horizontal="right" vertical="center"/>
    </xf>
    <xf numFmtId="164" fontId="248" fillId="3" borderId="267" xfId="0" applyNumberFormat="1" applyFont="1" applyFill="1" applyBorder="1" applyAlignment="1" applyProtection="1">
      <alignment horizontal="right" vertical="center"/>
    </xf>
    <xf numFmtId="164" fontId="248" fillId="3" borderId="264" xfId="0" applyNumberFormat="1" applyFont="1" applyFill="1" applyBorder="1" applyAlignment="1" applyProtection="1">
      <alignment horizontal="right" vertical="center"/>
    </xf>
    <xf numFmtId="0" fontId="144" fillId="35" borderId="25" xfId="0" applyFont="1" applyFill="1" applyBorder="1" applyAlignment="1" applyProtection="1">
      <alignment horizontal="center" vertical="center"/>
    </xf>
    <xf numFmtId="0" fontId="144" fillId="35" borderId="0" xfId="0" applyFont="1" applyFill="1" applyBorder="1" applyAlignment="1" applyProtection="1">
      <alignment horizontal="center" vertical="center"/>
    </xf>
    <xf numFmtId="0" fontId="144" fillId="35" borderId="17" xfId="0" applyFont="1" applyFill="1" applyBorder="1" applyAlignment="1" applyProtection="1">
      <alignment horizontal="center" vertical="center"/>
    </xf>
    <xf numFmtId="0" fontId="126" fillId="0" borderId="0" xfId="0" applyFont="1" applyAlignment="1" applyProtection="1">
      <alignment horizontal="center" vertical="center" textRotation="90" wrapText="1"/>
    </xf>
    <xf numFmtId="0" fontId="126" fillId="0" borderId="0" xfId="0" applyFont="1" applyAlignment="1" applyProtection="1">
      <alignment horizontal="center"/>
    </xf>
    <xf numFmtId="0" fontId="104" fillId="0" borderId="0" xfId="0" applyFont="1" applyAlignment="1" applyProtection="1">
      <alignment horizontal="center" vertical="center" textRotation="90"/>
    </xf>
    <xf numFmtId="0" fontId="126" fillId="0" borderId="0" xfId="0" applyFont="1" applyAlignment="1" applyProtection="1">
      <alignment horizontal="center" vertical="center"/>
    </xf>
    <xf numFmtId="0" fontId="153" fillId="0" borderId="0" xfId="0" applyFont="1" applyAlignment="1" applyProtection="1">
      <alignment horizontal="center" textRotation="90"/>
    </xf>
    <xf numFmtId="0" fontId="104" fillId="0" borderId="0" xfId="0" applyFont="1" applyAlignment="1" applyProtection="1">
      <alignment horizontal="center"/>
    </xf>
    <xf numFmtId="1" fontId="126" fillId="0" borderId="189" xfId="0" applyNumberFormat="1" applyFont="1" applyBorder="1" applyAlignment="1" applyProtection="1">
      <alignment horizontal="center" vertical="center"/>
    </xf>
    <xf numFmtId="1" fontId="126" fillId="0" borderId="0" xfId="0" applyNumberFormat="1" applyFont="1" applyAlignment="1" applyProtection="1">
      <alignment horizontal="center" vertical="center"/>
    </xf>
    <xf numFmtId="1" fontId="126" fillId="0" borderId="200" xfId="0" applyNumberFormat="1" applyFont="1" applyBorder="1" applyAlignment="1" applyProtection="1">
      <alignment horizontal="center" vertical="center"/>
    </xf>
    <xf numFmtId="164" fontId="132" fillId="3" borderId="82" xfId="0" applyNumberFormat="1" applyFont="1" applyFill="1" applyBorder="1" applyAlignment="1" applyProtection="1">
      <alignment horizontal="center" vertical="center"/>
    </xf>
    <xf numFmtId="164" fontId="104" fillId="3" borderId="0" xfId="0" applyNumberFormat="1" applyFont="1" applyFill="1" applyBorder="1" applyAlignment="1" applyProtection="1">
      <alignment horizontal="left" vertical="center"/>
    </xf>
    <xf numFmtId="0" fontId="5" fillId="0" borderId="0" xfId="0" applyFont="1" applyAlignment="1" applyProtection="1">
      <alignment horizontal="right" vertical="top"/>
      <protection locked="0"/>
    </xf>
    <xf numFmtId="168" fontId="72" fillId="0" borderId="0" xfId="2" applyNumberFormat="1" applyFont="1" applyAlignment="1" applyProtection="1">
      <alignment horizontal="center" vertical="center"/>
      <protection locked="0"/>
    </xf>
    <xf numFmtId="0" fontId="72" fillId="0" borderId="0" xfId="2" applyFont="1" applyAlignment="1" applyProtection="1">
      <alignment horizontal="right" vertical="center" wrapText="1"/>
      <protection locked="0"/>
    </xf>
    <xf numFmtId="169" fontId="72" fillId="0" borderId="0" xfId="2" applyNumberFormat="1" applyFont="1" applyAlignment="1" applyProtection="1">
      <alignment horizontal="center" vertical="center" wrapText="1"/>
      <protection locked="0"/>
    </xf>
    <xf numFmtId="0" fontId="126" fillId="3" borderId="0" xfId="0" applyFont="1" applyFill="1" applyBorder="1" applyAlignment="1" applyProtection="1">
      <alignment horizontal="right" vertical="center"/>
    </xf>
    <xf numFmtId="0" fontId="144" fillId="35" borderId="242" xfId="0" applyFont="1" applyFill="1" applyBorder="1" applyAlignment="1" applyProtection="1">
      <alignment horizontal="center" vertical="center"/>
    </xf>
    <xf numFmtId="0" fontId="144" fillId="35" borderId="234" xfId="0" applyFont="1" applyFill="1" applyBorder="1" applyAlignment="1" applyProtection="1">
      <alignment horizontal="center" vertical="center"/>
    </xf>
    <xf numFmtId="0" fontId="144" fillId="35" borderId="243" xfId="0" applyFont="1" applyFill="1" applyBorder="1" applyAlignment="1" applyProtection="1">
      <alignment horizontal="center" vertical="center"/>
    </xf>
    <xf numFmtId="164" fontId="126" fillId="12" borderId="231" xfId="0" applyNumberFormat="1" applyFont="1" applyFill="1" applyBorder="1" applyAlignment="1" applyProtection="1">
      <alignment horizontal="center" vertical="center"/>
    </xf>
    <xf numFmtId="164" fontId="126" fillId="12" borderId="232" xfId="0" applyNumberFormat="1" applyFont="1" applyFill="1" applyBorder="1" applyAlignment="1" applyProtection="1">
      <alignment horizontal="center" vertical="center"/>
    </xf>
    <xf numFmtId="0" fontId="76" fillId="0" borderId="0" xfId="2" applyFont="1" applyAlignment="1" applyProtection="1">
      <alignment horizontal="right" vertical="center"/>
      <protection locked="0"/>
    </xf>
    <xf numFmtId="1" fontId="76" fillId="0" borderId="0" xfId="2" applyNumberFormat="1" applyFont="1" applyAlignment="1" applyProtection="1">
      <alignment horizontal="center" vertical="center" wrapText="1"/>
      <protection locked="0"/>
    </xf>
    <xf numFmtId="0" fontId="76" fillId="0" borderId="0" xfId="2" applyFont="1" applyAlignment="1" applyProtection="1">
      <alignment horizontal="center" vertical="center" wrapText="1"/>
      <protection locked="0"/>
    </xf>
    <xf numFmtId="164" fontId="57" fillId="3" borderId="0" xfId="0" applyNumberFormat="1" applyFont="1" applyFill="1" applyAlignment="1" applyProtection="1"/>
    <xf numFmtId="0" fontId="57" fillId="3" borderId="146" xfId="0" applyFont="1" applyFill="1" applyBorder="1" applyAlignment="1" applyProtection="1">
      <alignment horizontal="right" vertical="center"/>
    </xf>
    <xf numFmtId="0" fontId="57" fillId="3" borderId="0" xfId="0" applyFont="1" applyFill="1" applyAlignment="1" applyProtection="1">
      <alignment horizontal="right" vertical="center"/>
    </xf>
    <xf numFmtId="0" fontId="57" fillId="3" borderId="157" xfId="0" applyFont="1" applyFill="1" applyBorder="1" applyAlignment="1" applyProtection="1">
      <alignment horizontal="right" vertical="center"/>
    </xf>
    <xf numFmtId="0" fontId="57" fillId="3" borderId="30" xfId="0" applyFont="1" applyFill="1" applyBorder="1" applyAlignment="1" applyProtection="1">
      <alignment horizontal="right" vertical="center"/>
    </xf>
    <xf numFmtId="164" fontId="147" fillId="9" borderId="125" xfId="0" applyNumberFormat="1" applyFont="1" applyFill="1" applyBorder="1" applyAlignment="1" applyProtection="1">
      <alignment horizontal="center" vertical="center"/>
    </xf>
    <xf numFmtId="164" fontId="147" fillId="9" borderId="0" xfId="0" applyNumberFormat="1" applyFont="1" applyFill="1" applyAlignment="1" applyProtection="1">
      <alignment horizontal="center" vertical="center"/>
    </xf>
    <xf numFmtId="0" fontId="57" fillId="9" borderId="147" xfId="0" applyFont="1" applyFill="1" applyBorder="1" applyAlignment="1" applyProtection="1">
      <alignment horizontal="right" vertical="center"/>
    </xf>
    <xf numFmtId="0" fontId="57" fillId="9" borderId="125" xfId="0" applyFont="1" applyFill="1" applyBorder="1" applyAlignment="1" applyProtection="1">
      <alignment horizontal="right" vertical="center"/>
    </xf>
    <xf numFmtId="0" fontId="57" fillId="9" borderId="146" xfId="0" applyFont="1" applyFill="1" applyBorder="1" applyAlignment="1" applyProtection="1">
      <alignment horizontal="right" vertical="center"/>
    </xf>
    <xf numFmtId="0" fontId="57" fillId="9" borderId="0" xfId="0" applyFont="1" applyFill="1" applyAlignment="1" applyProtection="1">
      <alignment horizontal="right" vertical="center"/>
    </xf>
    <xf numFmtId="0" fontId="104" fillId="3" borderId="190" xfId="0" applyFont="1" applyFill="1" applyBorder="1" applyAlignment="1" applyProtection="1">
      <alignment horizontal="left" vertical="center"/>
    </xf>
    <xf numFmtId="0" fontId="166" fillId="38" borderId="0" xfId="1" applyFont="1" applyFill="1" applyBorder="1" applyAlignment="1" applyProtection="1">
      <alignment horizontal="left" vertical="center"/>
    </xf>
    <xf numFmtId="0" fontId="126" fillId="38" borderId="0" xfId="0" applyFont="1" applyFill="1" applyAlignment="1" applyProtection="1">
      <alignment horizontal="right" vertical="center" wrapText="1"/>
    </xf>
    <xf numFmtId="185" fontId="126" fillId="38" borderId="0" xfId="0" applyNumberFormat="1" applyFont="1" applyFill="1" applyAlignment="1" applyProtection="1">
      <alignment horizontal="right" vertical="center" wrapText="1"/>
    </xf>
    <xf numFmtId="164" fontId="126" fillId="38" borderId="0" xfId="0" applyNumberFormat="1" applyFont="1" applyFill="1" applyAlignment="1" applyProtection="1">
      <alignment horizontal="right" vertical="center" wrapText="1"/>
    </xf>
    <xf numFmtId="0" fontId="212" fillId="38" borderId="0" xfId="0" applyFont="1" applyFill="1" applyAlignment="1" applyProtection="1">
      <alignment horizontal="right" vertical="center"/>
    </xf>
    <xf numFmtId="164" fontId="104" fillId="3" borderId="0" xfId="0" applyNumberFormat="1" applyFont="1" applyFill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/>
    </xf>
    <xf numFmtId="0" fontId="104" fillId="3" borderId="0" xfId="0" applyFont="1" applyFill="1" applyAlignment="1" applyProtection="1">
      <alignment horizontal="center"/>
    </xf>
    <xf numFmtId="0" fontId="150" fillId="9" borderId="30" xfId="0" applyFont="1" applyFill="1" applyBorder="1" applyAlignment="1" applyProtection="1">
      <alignment horizontal="left" vertical="center"/>
    </xf>
    <xf numFmtId="0" fontId="150" fillId="9" borderId="156" xfId="0" applyFont="1" applyFill="1" applyBorder="1" applyAlignment="1" applyProtection="1">
      <alignment horizontal="left" vertical="center"/>
    </xf>
    <xf numFmtId="0" fontId="2" fillId="3" borderId="0" xfId="0" applyFont="1" applyFill="1" applyAlignment="1" applyProtection="1">
      <alignment horizontal="center" vertical="center" wrapText="1"/>
      <protection locked="0"/>
    </xf>
    <xf numFmtId="172" fontId="2" fillId="3" borderId="0" xfId="0" applyNumberFormat="1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right"/>
      <protection locked="0"/>
    </xf>
    <xf numFmtId="170" fontId="3" fillId="3" borderId="0" xfId="0" applyNumberFormat="1" applyFont="1" applyFill="1" applyAlignment="1" applyProtection="1">
      <alignment horizontal="center"/>
      <protection locked="0"/>
    </xf>
    <xf numFmtId="171" fontId="2" fillId="3" borderId="0" xfId="0" applyNumberFormat="1" applyFont="1" applyFill="1" applyAlignment="1" applyProtection="1">
      <alignment horizontal="center" vertical="center"/>
      <protection locked="0"/>
    </xf>
    <xf numFmtId="172" fontId="2" fillId="3" borderId="0" xfId="0" applyNumberFormat="1" applyFont="1" applyFill="1" applyAlignment="1" applyProtection="1">
      <alignment horizontal="center" vertical="center"/>
      <protection locked="0"/>
    </xf>
    <xf numFmtId="0" fontId="191" fillId="0" borderId="24" xfId="0" applyFont="1" applyFill="1" applyBorder="1" applyAlignment="1" applyProtection="1">
      <alignment horizontal="center" vertical="center"/>
    </xf>
    <xf numFmtId="0" fontId="222" fillId="0" borderId="24" xfId="0" applyFont="1" applyFill="1" applyBorder="1" applyAlignment="1" applyProtection="1">
      <alignment horizontal="left" vertical="center"/>
    </xf>
    <xf numFmtId="0" fontId="222" fillId="0" borderId="145" xfId="0" applyFont="1" applyFill="1" applyBorder="1" applyAlignment="1" applyProtection="1">
      <alignment horizontal="left" vertical="center"/>
    </xf>
    <xf numFmtId="0" fontId="25" fillId="0" borderId="0" xfId="2" applyFont="1" applyAlignment="1" applyProtection="1">
      <alignment horizontal="right" vertical="center" wrapText="1"/>
      <protection locked="0"/>
    </xf>
    <xf numFmtId="169" fontId="25" fillId="0" borderId="0" xfId="2" applyNumberFormat="1" applyFont="1" applyAlignment="1" applyProtection="1">
      <alignment horizontal="center" vertical="center" wrapText="1"/>
      <protection locked="0"/>
    </xf>
    <xf numFmtId="0" fontId="191" fillId="0" borderId="0" xfId="0" applyFont="1" applyFill="1" applyBorder="1" applyAlignment="1" applyProtection="1">
      <alignment horizontal="center"/>
    </xf>
    <xf numFmtId="0" fontId="191" fillId="0" borderId="0" xfId="0" applyFont="1" applyFill="1" applyBorder="1" applyAlignment="1" applyProtection="1">
      <alignment horizontal="center" vertical="center"/>
    </xf>
    <xf numFmtId="0" fontId="191" fillId="0" borderId="17" xfId="0" applyFont="1" applyFill="1" applyBorder="1" applyAlignment="1" applyProtection="1">
      <alignment horizontal="center" vertical="center"/>
    </xf>
    <xf numFmtId="0" fontId="191" fillId="0" borderId="214" xfId="0" applyFont="1" applyFill="1" applyBorder="1" applyAlignment="1" applyProtection="1">
      <alignment horizontal="center" vertical="center"/>
    </xf>
    <xf numFmtId="0" fontId="204" fillId="0" borderId="0" xfId="0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  <protection locked="0"/>
    </xf>
    <xf numFmtId="164" fontId="73" fillId="0" borderId="33" xfId="0" applyNumberFormat="1" applyFont="1" applyBorder="1" applyAlignment="1" applyProtection="1">
      <alignment horizontal="center" vertical="center"/>
      <protection locked="0"/>
    </xf>
    <xf numFmtId="169" fontId="13" fillId="0" borderId="0" xfId="2" applyNumberFormat="1" applyFont="1" applyAlignment="1" applyProtection="1">
      <alignment horizontal="center"/>
      <protection locked="0"/>
    </xf>
    <xf numFmtId="164" fontId="126" fillId="0" borderId="191" xfId="0" applyNumberFormat="1" applyFont="1" applyBorder="1" applyAlignment="1" applyProtection="1">
      <alignment horizontal="center" vertical="center"/>
    </xf>
    <xf numFmtId="164" fontId="126" fillId="0" borderId="0" xfId="0" applyNumberFormat="1" applyFont="1" applyAlignment="1" applyProtection="1">
      <alignment horizontal="center" vertical="center"/>
    </xf>
    <xf numFmtId="0" fontId="126" fillId="0" borderId="192" xfId="0" applyFont="1" applyBorder="1" applyAlignment="1" applyProtection="1">
      <alignment horizontal="center" vertical="center"/>
    </xf>
    <xf numFmtId="0" fontId="126" fillId="0" borderId="191" xfId="0" applyFont="1" applyBorder="1" applyAlignment="1" applyProtection="1">
      <alignment horizontal="center" vertical="center"/>
    </xf>
    <xf numFmtId="0" fontId="126" fillId="0" borderId="191" xfId="0" applyFont="1" applyBorder="1" applyAlignment="1" applyProtection="1">
      <alignment horizontal="center"/>
    </xf>
    <xf numFmtId="0" fontId="126" fillId="0" borderId="192" xfId="0" applyFont="1" applyBorder="1" applyAlignment="1" applyProtection="1">
      <alignment horizontal="center"/>
    </xf>
    <xf numFmtId="0" fontId="126" fillId="0" borderId="0" xfId="0" applyFont="1" applyAlignment="1" applyProtection="1">
      <alignment horizontal="center" vertical="center" wrapText="1"/>
    </xf>
    <xf numFmtId="189" fontId="126" fillId="0" borderId="0" xfId="0" applyNumberFormat="1" applyFont="1" applyAlignment="1" applyProtection="1">
      <alignment horizontal="center" vertical="center"/>
    </xf>
    <xf numFmtId="189" fontId="126" fillId="0" borderId="192" xfId="0" applyNumberFormat="1" applyFont="1" applyBorder="1" applyAlignment="1" applyProtection="1">
      <alignment horizontal="center" vertical="center"/>
    </xf>
    <xf numFmtId="164" fontId="126" fillId="0" borderId="192" xfId="0" applyNumberFormat="1" applyFont="1" applyBorder="1" applyAlignment="1" applyProtection="1">
      <alignment horizontal="center" vertical="center"/>
    </xf>
    <xf numFmtId="0" fontId="191" fillId="3" borderId="0" xfId="0" applyFont="1" applyFill="1" applyAlignment="1" applyProtection="1">
      <alignment horizontal="center" vertical="center"/>
    </xf>
    <xf numFmtId="189" fontId="191" fillId="3" borderId="0" xfId="0" applyNumberFormat="1" applyFont="1" applyFill="1" applyAlignment="1" applyProtection="1">
      <alignment horizontal="right" vertical="center"/>
    </xf>
    <xf numFmtId="0" fontId="191" fillId="3" borderId="0" xfId="0" applyFont="1" applyFill="1" applyAlignment="1" applyProtection="1">
      <alignment horizontal="left" vertical="center"/>
    </xf>
    <xf numFmtId="0" fontId="191" fillId="3" borderId="202" xfId="0" applyFont="1" applyFill="1" applyBorder="1" applyAlignment="1" applyProtection="1">
      <alignment horizontal="center"/>
    </xf>
    <xf numFmtId="0" fontId="191" fillId="3" borderId="0" xfId="0" applyFont="1" applyFill="1" applyAlignment="1" applyProtection="1">
      <alignment horizontal="center"/>
    </xf>
    <xf numFmtId="0" fontId="191" fillId="3" borderId="0" xfId="0" applyFont="1" applyFill="1" applyAlignment="1" applyProtection="1">
      <alignment horizontal="left"/>
    </xf>
    <xf numFmtId="0" fontId="153" fillId="0" borderId="0" xfId="0" applyFont="1" applyAlignment="1" applyProtection="1">
      <alignment horizontal="center"/>
    </xf>
    <xf numFmtId="164" fontId="153" fillId="0" borderId="0" xfId="0" applyNumberFormat="1" applyFont="1" applyAlignment="1" applyProtection="1">
      <alignment horizontal="center"/>
    </xf>
    <xf numFmtId="0" fontId="191" fillId="3" borderId="0" xfId="0" applyFont="1" applyFill="1" applyAlignment="1" applyProtection="1">
      <alignment horizontal="center" vertical="center" wrapText="1"/>
    </xf>
    <xf numFmtId="0" fontId="191" fillId="3" borderId="202" xfId="0" applyFont="1" applyFill="1" applyBorder="1" applyAlignment="1" applyProtection="1">
      <alignment horizontal="center" vertical="center" wrapText="1"/>
    </xf>
    <xf numFmtId="0" fontId="137" fillId="0" borderId="0" xfId="0" applyFont="1" applyAlignment="1" applyProtection="1">
      <alignment horizontal="center" wrapText="1"/>
    </xf>
    <xf numFmtId="0" fontId="5" fillId="0" borderId="133" xfId="0" applyFont="1" applyBorder="1" applyAlignment="1" applyProtection="1">
      <alignment horizontal="center"/>
      <protection locked="0"/>
    </xf>
    <xf numFmtId="0" fontId="130" fillId="3" borderId="0" xfId="0" applyFont="1" applyFill="1" applyAlignment="1" applyProtection="1">
      <alignment horizontal="left"/>
    </xf>
    <xf numFmtId="0" fontId="130" fillId="3" borderId="0" xfId="0" applyFont="1" applyFill="1" applyAlignment="1" applyProtection="1">
      <alignment horizontal="right"/>
    </xf>
    <xf numFmtId="1" fontId="174" fillId="3" borderId="0" xfId="0" applyNumberFormat="1" applyFont="1" applyFill="1" applyAlignment="1" applyProtection="1">
      <alignment horizontal="left" vertical="top"/>
    </xf>
    <xf numFmtId="0" fontId="174" fillId="3" borderId="0" xfId="0" applyFont="1" applyFill="1" applyAlignment="1" applyProtection="1">
      <alignment horizontal="right" vertical="top"/>
    </xf>
    <xf numFmtId="0" fontId="137" fillId="0" borderId="73" xfId="0" applyFont="1" applyBorder="1" applyAlignment="1" applyProtection="1">
      <alignment horizontal="center" vertical="center"/>
    </xf>
    <xf numFmtId="0" fontId="137" fillId="0" borderId="0" xfId="0" applyFont="1" applyAlignment="1" applyProtection="1">
      <alignment horizontal="center" vertical="center"/>
    </xf>
    <xf numFmtId="0" fontId="137" fillId="0" borderId="72" xfId="0" applyFont="1" applyBorder="1" applyAlignment="1" applyProtection="1">
      <alignment horizontal="center" vertical="center"/>
    </xf>
    <xf numFmtId="164" fontId="174" fillId="3" borderId="0" xfId="0" applyNumberFormat="1" applyFont="1" applyFill="1" applyAlignment="1" applyProtection="1">
      <alignment horizontal="left" vertical="center"/>
    </xf>
    <xf numFmtId="0" fontId="174" fillId="3" borderId="0" xfId="0" applyFont="1" applyFill="1" applyAlignment="1" applyProtection="1">
      <alignment horizontal="right"/>
    </xf>
    <xf numFmtId="0" fontId="137" fillId="0" borderId="73" xfId="0" applyFont="1" applyBorder="1" applyAlignment="1" applyProtection="1">
      <alignment horizontal="right" vertical="center"/>
    </xf>
    <xf numFmtId="0" fontId="137" fillId="0" borderId="0" xfId="0" applyFont="1" applyAlignment="1" applyProtection="1">
      <alignment horizontal="right" vertical="center"/>
    </xf>
    <xf numFmtId="0" fontId="137" fillId="0" borderId="0" xfId="0" applyFont="1" applyAlignment="1" applyProtection="1">
      <alignment horizontal="left" vertical="center" wrapText="1"/>
    </xf>
    <xf numFmtId="0" fontId="166" fillId="3" borderId="0" xfId="0" applyFont="1" applyFill="1" applyAlignment="1" applyProtection="1">
      <alignment horizontal="right" vertical="center"/>
    </xf>
    <xf numFmtId="164" fontId="107" fillId="3" borderId="0" xfId="0" applyNumberFormat="1" applyFont="1" applyFill="1" applyAlignment="1" applyProtection="1">
      <alignment horizontal="right" vertical="center"/>
    </xf>
    <xf numFmtId="164" fontId="139" fillId="3" borderId="179" xfId="0" applyNumberFormat="1" applyFont="1" applyFill="1" applyBorder="1" applyAlignment="1" applyProtection="1">
      <alignment horizontal="right" vertical="center"/>
    </xf>
    <xf numFmtId="164" fontId="139" fillId="3" borderId="0" xfId="0" applyNumberFormat="1" applyFont="1" applyFill="1" applyAlignment="1" applyProtection="1">
      <alignment horizontal="right" vertical="center"/>
    </xf>
    <xf numFmtId="164" fontId="170" fillId="34" borderId="0" xfId="0" applyNumberFormat="1" applyFont="1" applyFill="1" applyAlignment="1" applyProtection="1">
      <alignment horizontal="right" vertical="center"/>
    </xf>
    <xf numFmtId="164" fontId="170" fillId="3" borderId="0" xfId="0" applyNumberFormat="1" applyFont="1" applyFill="1" applyAlignment="1" applyProtection="1">
      <alignment horizontal="right" vertical="center"/>
    </xf>
    <xf numFmtId="175" fontId="137" fillId="0" borderId="0" xfId="0" applyNumberFormat="1" applyFont="1" applyAlignment="1" applyProtection="1">
      <alignment horizontal="left" vertical="center"/>
    </xf>
    <xf numFmtId="0" fontId="166" fillId="34" borderId="82" xfId="0" applyFont="1" applyFill="1" applyBorder="1" applyAlignment="1" applyProtection="1">
      <alignment horizontal="right" vertical="center"/>
    </xf>
    <xf numFmtId="164" fontId="107" fillId="34" borderId="82" xfId="0" applyNumberFormat="1" applyFont="1" applyFill="1" applyBorder="1" applyAlignment="1" applyProtection="1">
      <alignment horizontal="right" vertical="center"/>
    </xf>
    <xf numFmtId="164" fontId="139" fillId="34" borderId="180" xfId="0" applyNumberFormat="1" applyFont="1" applyFill="1" applyBorder="1" applyAlignment="1" applyProtection="1">
      <alignment horizontal="right" vertical="center"/>
    </xf>
    <xf numFmtId="164" fontId="139" fillId="34" borderId="82" xfId="0" applyNumberFormat="1" applyFont="1" applyFill="1" applyBorder="1" applyAlignment="1" applyProtection="1">
      <alignment horizontal="right" vertical="center"/>
    </xf>
    <xf numFmtId="164" fontId="64" fillId="0" borderId="0" xfId="0" applyNumberFormat="1" applyFont="1" applyAlignment="1" applyProtection="1">
      <alignment horizontal="left"/>
      <protection locked="0"/>
    </xf>
    <xf numFmtId="0" fontId="70" fillId="0" borderId="0" xfId="0" applyFont="1" applyAlignment="1" applyProtection="1">
      <alignment horizontal="right"/>
      <protection locked="0"/>
    </xf>
    <xf numFmtId="170" fontId="137" fillId="0" borderId="0" xfId="0" applyNumberFormat="1" applyFont="1" applyAlignment="1" applyProtection="1">
      <alignment horizontal="center" vertical="center"/>
    </xf>
    <xf numFmtId="170" fontId="137" fillId="0" borderId="72" xfId="0" applyNumberFormat="1" applyFont="1" applyBorder="1" applyAlignment="1" applyProtection="1">
      <alignment horizontal="center" vertical="center"/>
    </xf>
    <xf numFmtId="164" fontId="16" fillId="0" borderId="0" xfId="0" applyNumberFormat="1" applyFont="1" applyAlignment="1" applyProtection="1">
      <alignment horizontal="center"/>
    </xf>
    <xf numFmtId="0" fontId="166" fillId="34" borderId="0" xfId="0" applyFont="1" applyFill="1" applyAlignment="1" applyProtection="1">
      <alignment horizontal="right" vertical="center"/>
    </xf>
    <xf numFmtId="164" fontId="107" fillId="34" borderId="0" xfId="0" applyNumberFormat="1" applyFont="1" applyFill="1" applyAlignment="1" applyProtection="1">
      <alignment horizontal="right" vertical="center"/>
    </xf>
    <xf numFmtId="0" fontId="5" fillId="0" borderId="0" xfId="0" applyFont="1" applyAlignment="1" applyProtection="1">
      <alignment horizontal="right"/>
      <protection locked="0"/>
    </xf>
    <xf numFmtId="0" fontId="137" fillId="0" borderId="166" xfId="0" applyFont="1" applyBorder="1" applyAlignment="1" applyProtection="1">
      <alignment horizontal="right" vertical="center"/>
    </xf>
    <xf numFmtId="0" fontId="137" fillId="0" borderId="74" xfId="0" applyFont="1" applyBorder="1" applyAlignment="1" applyProtection="1">
      <alignment horizontal="right" vertical="center"/>
    </xf>
    <xf numFmtId="0" fontId="16" fillId="0" borderId="0" xfId="0" applyFont="1" applyAlignment="1" applyProtection="1">
      <alignment horizontal="center"/>
    </xf>
    <xf numFmtId="164" fontId="16" fillId="0" borderId="0" xfId="0" applyNumberFormat="1" applyFont="1" applyAlignment="1" applyProtection="1">
      <alignment horizontal="right"/>
    </xf>
    <xf numFmtId="0" fontId="16" fillId="0" borderId="0" xfId="0" applyFont="1" applyAlignment="1" applyProtection="1">
      <alignment horizontal="right"/>
    </xf>
    <xf numFmtId="0" fontId="137" fillId="0" borderId="73" xfId="0" applyFont="1" applyBorder="1" applyAlignment="1" applyProtection="1">
      <alignment horizontal="right"/>
    </xf>
    <xf numFmtId="0" fontId="137" fillId="0" borderId="0" xfId="0" applyFont="1" applyAlignment="1" applyProtection="1">
      <alignment horizontal="right"/>
    </xf>
    <xf numFmtId="181" fontId="137" fillId="0" borderId="0" xfId="0" applyNumberFormat="1" applyFont="1" applyAlignment="1" applyProtection="1">
      <alignment horizontal="center" vertical="center"/>
    </xf>
    <xf numFmtId="181" fontId="137" fillId="0" borderId="72" xfId="0" applyNumberFormat="1" applyFont="1" applyBorder="1" applyAlignment="1" applyProtection="1">
      <alignment horizontal="center" vertical="center"/>
    </xf>
    <xf numFmtId="164" fontId="68" fillId="0" borderId="0" xfId="0" applyNumberFormat="1" applyFont="1" applyAlignment="1" applyProtection="1">
      <alignment horizontal="left" vertical="center"/>
      <protection locked="0"/>
    </xf>
    <xf numFmtId="164" fontId="64" fillId="0" borderId="0" xfId="0" applyNumberFormat="1" applyFont="1" applyAlignment="1" applyProtection="1">
      <alignment horizontal="right"/>
      <protection locked="0"/>
    </xf>
    <xf numFmtId="0" fontId="160" fillId="3" borderId="0" xfId="0" applyFont="1" applyFill="1" applyAlignment="1" applyProtection="1">
      <alignment horizontal="right" vertical="center"/>
    </xf>
    <xf numFmtId="0" fontId="152" fillId="0" borderId="79" xfId="0" applyFont="1" applyBorder="1" applyAlignment="1" applyProtection="1">
      <alignment horizontal="center" vertical="center"/>
    </xf>
    <xf numFmtId="0" fontId="152" fillId="0" borderId="82" xfId="0" applyFont="1" applyBorder="1" applyAlignment="1" applyProtection="1">
      <alignment horizontal="center" vertical="center"/>
    </xf>
    <xf numFmtId="0" fontId="152" fillId="0" borderId="141" xfId="0" applyFont="1" applyBorder="1" applyAlignment="1" applyProtection="1">
      <alignment horizontal="center" vertical="center"/>
    </xf>
    <xf numFmtId="0" fontId="152" fillId="0" borderId="73" xfId="0" applyFont="1" applyBorder="1" applyAlignment="1" applyProtection="1">
      <alignment horizontal="center" vertical="center"/>
    </xf>
    <xf numFmtId="0" fontId="152" fillId="0" borderId="0" xfId="0" applyFont="1" applyAlignment="1" applyProtection="1">
      <alignment horizontal="center" vertical="center"/>
    </xf>
    <xf numFmtId="0" fontId="152" fillId="0" borderId="72" xfId="0" applyFont="1" applyBorder="1" applyAlignment="1" applyProtection="1">
      <alignment horizontal="center" vertical="center"/>
    </xf>
    <xf numFmtId="0" fontId="152" fillId="0" borderId="80" xfId="0" applyFont="1" applyBorder="1" applyAlignment="1" applyProtection="1">
      <alignment horizontal="center" vertical="center"/>
    </xf>
    <xf numFmtId="0" fontId="152" fillId="0" borderId="1" xfId="0" applyFont="1" applyBorder="1" applyAlignment="1" applyProtection="1">
      <alignment horizontal="center" vertical="center"/>
    </xf>
    <xf numFmtId="0" fontId="152" fillId="0" borderId="81" xfId="0" applyFont="1" applyBorder="1" applyAlignment="1" applyProtection="1">
      <alignment horizontal="center" vertical="center"/>
    </xf>
    <xf numFmtId="0" fontId="137" fillId="0" borderId="79" xfId="0" applyFont="1" applyBorder="1" applyAlignment="1" applyProtection="1">
      <alignment horizontal="right"/>
    </xf>
    <xf numFmtId="0" fontId="137" fillId="0" borderId="82" xfId="0" applyFont="1" applyBorder="1" applyAlignment="1" applyProtection="1">
      <alignment horizontal="right"/>
    </xf>
    <xf numFmtId="164" fontId="70" fillId="0" borderId="0" xfId="0" applyNumberFormat="1" applyFont="1" applyAlignment="1" applyProtection="1">
      <alignment horizontal="left"/>
      <protection locked="0"/>
    </xf>
    <xf numFmtId="0" fontId="64" fillId="0" borderId="0" xfId="0" applyFont="1" applyAlignment="1" applyProtection="1">
      <alignment horizontal="right"/>
      <protection locked="0"/>
    </xf>
    <xf numFmtId="8" fontId="64" fillId="0" borderId="0" xfId="0" applyNumberFormat="1" applyFont="1" applyAlignment="1" applyProtection="1">
      <alignment horizontal="right"/>
      <protection locked="0"/>
    </xf>
    <xf numFmtId="9" fontId="64" fillId="0" borderId="0" xfId="0" applyNumberFormat="1" applyFont="1" applyAlignment="1" applyProtection="1">
      <alignment horizontal="right"/>
      <protection locked="0"/>
    </xf>
    <xf numFmtId="0" fontId="160" fillId="3" borderId="0" xfId="0" applyFont="1" applyFill="1" applyAlignment="1" applyProtection="1">
      <alignment horizontal="right"/>
    </xf>
    <xf numFmtId="164" fontId="68" fillId="0" borderId="0" xfId="0" applyNumberFormat="1" applyFont="1" applyAlignment="1" applyProtection="1">
      <alignment horizontal="left"/>
      <protection locked="0"/>
    </xf>
    <xf numFmtId="0" fontId="69" fillId="0" borderId="0" xfId="0" applyFont="1" applyAlignment="1" applyProtection="1">
      <alignment horizontal="right"/>
      <protection locked="0"/>
    </xf>
    <xf numFmtId="0" fontId="68" fillId="0" borderId="0" xfId="0" applyFont="1" applyAlignment="1" applyProtection="1">
      <alignment horizontal="left"/>
      <protection locked="0"/>
    </xf>
    <xf numFmtId="0" fontId="126" fillId="3" borderId="218" xfId="0" applyFont="1" applyFill="1" applyBorder="1" applyAlignment="1" applyProtection="1">
      <alignment horizontal="center" vertical="center"/>
    </xf>
    <xf numFmtId="0" fontId="126" fillId="3" borderId="219" xfId="0" applyFont="1" applyFill="1" applyBorder="1" applyAlignment="1" applyProtection="1">
      <alignment horizontal="center" vertical="center"/>
    </xf>
    <xf numFmtId="0" fontId="126" fillId="3" borderId="222" xfId="0" applyFont="1" applyFill="1" applyBorder="1" applyAlignment="1" applyProtection="1">
      <alignment horizontal="center" vertical="center"/>
    </xf>
    <xf numFmtId="164" fontId="147" fillId="9" borderId="0" xfId="0" applyNumberFormat="1" applyFont="1" applyFill="1" applyAlignment="1" applyProtection="1">
      <alignment horizontal="right" vertical="center"/>
    </xf>
    <xf numFmtId="164" fontId="147" fillId="9" borderId="127" xfId="0" applyNumberFormat="1" applyFont="1" applyFill="1" applyBorder="1" applyAlignment="1" applyProtection="1">
      <alignment horizontal="right" vertical="center"/>
    </xf>
    <xf numFmtId="0" fontId="83" fillId="9" borderId="25" xfId="0" applyFont="1" applyFill="1" applyBorder="1" applyAlignment="1" applyProtection="1">
      <alignment horizontal="center"/>
    </xf>
    <xf numFmtId="0" fontId="83" fillId="9" borderId="0" xfId="0" applyFont="1" applyFill="1" applyAlignment="1" applyProtection="1">
      <alignment horizontal="center"/>
    </xf>
    <xf numFmtId="0" fontId="83" fillId="9" borderId="17" xfId="0" applyFont="1" applyFill="1" applyBorder="1" applyAlignment="1" applyProtection="1">
      <alignment horizontal="center"/>
    </xf>
    <xf numFmtId="0" fontId="147" fillId="3" borderId="25" xfId="0" applyFont="1" applyFill="1" applyBorder="1" applyAlignment="1" applyProtection="1">
      <alignment horizontal="center" vertical="center"/>
    </xf>
    <xf numFmtId="0" fontId="147" fillId="3" borderId="0" xfId="0" applyFont="1" applyFill="1" applyAlignment="1" applyProtection="1">
      <alignment horizontal="center" vertical="center"/>
    </xf>
    <xf numFmtId="0" fontId="147" fillId="3" borderId="155" xfId="0" applyFont="1" applyFill="1" applyBorder="1" applyAlignment="1" applyProtection="1">
      <alignment horizontal="center" vertical="center"/>
    </xf>
    <xf numFmtId="0" fontId="147" fillId="3" borderId="30" xfId="0" applyFont="1" applyFill="1" applyBorder="1" applyAlignment="1" applyProtection="1">
      <alignment horizontal="center" vertical="center"/>
    </xf>
    <xf numFmtId="0" fontId="147" fillId="9" borderId="25" xfId="0" applyFont="1" applyFill="1" applyBorder="1" applyAlignment="1" applyProtection="1">
      <alignment horizontal="center" vertical="center"/>
    </xf>
    <xf numFmtId="0" fontId="147" fillId="9" borderId="0" xfId="0" applyFont="1" applyFill="1" applyAlignment="1" applyProtection="1">
      <alignment horizontal="center" vertical="center"/>
    </xf>
    <xf numFmtId="0" fontId="147" fillId="9" borderId="155" xfId="0" applyFont="1" applyFill="1" applyBorder="1" applyAlignment="1" applyProtection="1">
      <alignment horizontal="center" vertical="center"/>
    </xf>
    <xf numFmtId="0" fontId="147" fillId="9" borderId="30" xfId="0" applyFont="1" applyFill="1" applyBorder="1" applyAlignment="1" applyProtection="1">
      <alignment horizontal="center" vertical="center"/>
    </xf>
    <xf numFmtId="0" fontId="147" fillId="9" borderId="17" xfId="0" applyFont="1" applyFill="1" applyBorder="1" applyAlignment="1" applyProtection="1">
      <alignment horizontal="center" vertical="center"/>
    </xf>
    <xf numFmtId="0" fontId="147" fillId="9" borderId="156" xfId="0" applyFont="1" applyFill="1" applyBorder="1" applyAlignment="1" applyProtection="1">
      <alignment horizontal="center" vertical="center"/>
    </xf>
    <xf numFmtId="0" fontId="57" fillId="15" borderId="126" xfId="0" applyFont="1" applyFill="1" applyBorder="1" applyAlignment="1" applyProtection="1">
      <alignment horizontal="center" vertical="center"/>
    </xf>
    <xf numFmtId="0" fontId="57" fillId="15" borderId="0" xfId="0" applyFont="1" applyFill="1" applyAlignment="1" applyProtection="1">
      <alignment horizontal="center" vertical="center"/>
    </xf>
    <xf numFmtId="0" fontId="57" fillId="15" borderId="17" xfId="0" applyFont="1" applyFill="1" applyBorder="1" applyAlignment="1" applyProtection="1">
      <alignment horizontal="center" vertical="center"/>
    </xf>
    <xf numFmtId="0" fontId="57" fillId="15" borderId="84" xfId="0" applyFont="1" applyFill="1" applyBorder="1" applyAlignment="1" applyProtection="1">
      <alignment horizontal="center" vertical="center"/>
    </xf>
    <xf numFmtId="0" fontId="57" fillId="15" borderId="125" xfId="0" applyFont="1" applyFill="1" applyBorder="1" applyAlignment="1" applyProtection="1">
      <alignment horizontal="center" vertical="center"/>
    </xf>
    <xf numFmtId="0" fontId="57" fillId="15" borderId="83" xfId="0" applyFont="1" applyFill="1" applyBorder="1" applyAlignment="1" applyProtection="1">
      <alignment horizontal="center" vertical="center"/>
    </xf>
    <xf numFmtId="0" fontId="57" fillId="3" borderId="0" xfId="0" applyFont="1" applyFill="1" applyAlignment="1" applyProtection="1">
      <alignment horizontal="left"/>
    </xf>
    <xf numFmtId="0" fontId="149" fillId="9" borderId="25" xfId="0" applyFont="1" applyFill="1" applyBorder="1" applyAlignment="1" applyProtection="1">
      <alignment horizontal="right" vertical="top"/>
    </xf>
    <xf numFmtId="0" fontId="149" fillId="9" borderId="0" xfId="0" applyFont="1" applyFill="1" applyAlignment="1" applyProtection="1">
      <alignment horizontal="right" vertical="top"/>
    </xf>
    <xf numFmtId="0" fontId="149" fillId="9" borderId="155" xfId="0" applyFont="1" applyFill="1" applyBorder="1" applyAlignment="1" applyProtection="1">
      <alignment horizontal="right" vertical="top"/>
    </xf>
    <xf numFmtId="0" fontId="149" fillId="9" borderId="30" xfId="0" applyFont="1" applyFill="1" applyBorder="1" applyAlignment="1" applyProtection="1">
      <alignment horizontal="right" vertical="top"/>
    </xf>
    <xf numFmtId="0" fontId="58" fillId="9" borderId="0" xfId="0" applyFont="1" applyFill="1" applyAlignment="1" applyProtection="1">
      <alignment horizontal="left" vertical="center"/>
    </xf>
    <xf numFmtId="0" fontId="58" fillId="9" borderId="17" xfId="0" applyFont="1" applyFill="1" applyBorder="1" applyAlignment="1" applyProtection="1">
      <alignment horizontal="left" vertical="center"/>
    </xf>
    <xf numFmtId="0" fontId="150" fillId="3" borderId="0" xfId="0" applyFont="1" applyFill="1" applyAlignment="1" applyProtection="1">
      <alignment horizontal="left" vertical="center" wrapText="1"/>
    </xf>
    <xf numFmtId="0" fontId="150" fillId="3" borderId="30" xfId="0" applyFont="1" applyFill="1" applyBorder="1" applyAlignment="1" applyProtection="1">
      <alignment horizontal="left" vertical="center" wrapText="1"/>
    </xf>
    <xf numFmtId="164" fontId="147" fillId="9" borderId="125" xfId="0" applyNumberFormat="1" applyFont="1" applyFill="1" applyBorder="1" applyAlignment="1" applyProtection="1">
      <alignment horizontal="right" vertical="center" wrapText="1"/>
    </xf>
    <xf numFmtId="164" fontId="147" fillId="9" borderId="154" xfId="0" applyNumberFormat="1" applyFont="1" applyFill="1" applyBorder="1" applyAlignment="1" applyProtection="1">
      <alignment horizontal="right" vertical="center" wrapText="1"/>
    </xf>
    <xf numFmtId="164" fontId="147" fillId="9" borderId="0" xfId="0" applyNumberFormat="1" applyFont="1" applyFill="1" applyAlignment="1" applyProtection="1">
      <alignment horizontal="right" vertical="center" wrapText="1"/>
    </xf>
    <xf numFmtId="164" fontId="147" fillId="9" borderId="127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 applyProtection="1">
      <alignment horizontal="center"/>
      <protection locked="0"/>
    </xf>
    <xf numFmtId="0" fontId="148" fillId="9" borderId="126" xfId="0" applyFont="1" applyFill="1" applyBorder="1" applyAlignment="1" applyProtection="1">
      <alignment horizontal="center" vertical="center"/>
    </xf>
    <xf numFmtId="0" fontId="148" fillId="9" borderId="0" xfId="0" applyFont="1" applyFill="1" applyAlignment="1" applyProtection="1">
      <alignment horizontal="center" vertical="center"/>
    </xf>
    <xf numFmtId="0" fontId="57" fillId="9" borderId="0" xfId="0" applyFont="1" applyFill="1" applyAlignment="1" applyProtection="1">
      <alignment horizontal="center"/>
    </xf>
    <xf numFmtId="0" fontId="83" fillId="3" borderId="25" xfId="0" applyFont="1" applyFill="1" applyBorder="1" applyAlignment="1" applyProtection="1">
      <alignment horizontal="center"/>
    </xf>
    <xf numFmtId="0" fontId="83" fillId="3" borderId="0" xfId="0" applyFont="1" applyFill="1" applyAlignment="1" applyProtection="1">
      <alignment horizontal="center"/>
    </xf>
    <xf numFmtId="0" fontId="83" fillId="3" borderId="17" xfId="0" applyFont="1" applyFill="1" applyBorder="1" applyAlignment="1" applyProtection="1">
      <alignment horizontal="center"/>
    </xf>
    <xf numFmtId="7" fontId="147" fillId="9" borderId="0" xfId="0" applyNumberFormat="1" applyFont="1" applyFill="1" applyAlignment="1" applyProtection="1">
      <alignment horizontal="center" vertical="center"/>
    </xf>
    <xf numFmtId="0" fontId="147" fillId="3" borderId="17" xfId="0" applyFont="1" applyFill="1" applyBorder="1" applyAlignment="1" applyProtection="1">
      <alignment horizontal="center" vertical="center"/>
    </xf>
    <xf numFmtId="0" fontId="57" fillId="15" borderId="158" xfId="0" applyFont="1" applyFill="1" applyBorder="1" applyAlignment="1" applyProtection="1">
      <alignment horizontal="center" vertical="center"/>
    </xf>
    <xf numFmtId="0" fontId="57" fillId="3" borderId="84" xfId="0" applyFont="1" applyFill="1" applyBorder="1" applyAlignment="1" applyProtection="1">
      <alignment horizontal="center"/>
    </xf>
    <xf numFmtId="0" fontId="57" fillId="3" borderId="83" xfId="0" applyFont="1" applyFill="1" applyBorder="1" applyAlignment="1" applyProtection="1">
      <alignment horizontal="center"/>
    </xf>
    <xf numFmtId="0" fontId="57" fillId="3" borderId="25" xfId="0" applyFont="1" applyFill="1" applyBorder="1" applyAlignment="1" applyProtection="1">
      <alignment horizontal="center"/>
    </xf>
    <xf numFmtId="0" fontId="57" fillId="3" borderId="17" xfId="0" applyFont="1" applyFill="1" applyBorder="1" applyAlignment="1" applyProtection="1">
      <alignment horizontal="center"/>
    </xf>
    <xf numFmtId="0" fontId="57" fillId="3" borderId="155" xfId="0" applyFont="1" applyFill="1" applyBorder="1" applyAlignment="1" applyProtection="1">
      <alignment horizontal="center"/>
    </xf>
    <xf numFmtId="0" fontId="57" fillId="3" borderId="156" xfId="0" applyFont="1" applyFill="1" applyBorder="1" applyAlignment="1" applyProtection="1">
      <alignment horizontal="center"/>
    </xf>
    <xf numFmtId="4" fontId="149" fillId="3" borderId="25" xfId="0" applyNumberFormat="1" applyFont="1" applyFill="1" applyBorder="1" applyAlignment="1" applyProtection="1">
      <alignment horizontal="right" vertical="top"/>
    </xf>
    <xf numFmtId="4" fontId="149" fillId="3" borderId="0" xfId="0" applyNumberFormat="1" applyFont="1" applyFill="1" applyAlignment="1" applyProtection="1">
      <alignment horizontal="right" vertical="top"/>
    </xf>
    <xf numFmtId="0" fontId="58" fillId="3" borderId="0" xfId="0" applyFont="1" applyFill="1" applyAlignment="1" applyProtection="1">
      <alignment horizontal="left" vertical="center"/>
    </xf>
    <xf numFmtId="0" fontId="58" fillId="3" borderId="17" xfId="0" applyFont="1" applyFill="1" applyBorder="1" applyAlignment="1" applyProtection="1">
      <alignment horizontal="left" vertical="center"/>
    </xf>
    <xf numFmtId="0" fontId="57" fillId="3" borderId="125" xfId="0" applyFont="1" applyFill="1" applyBorder="1" applyAlignment="1" applyProtection="1">
      <alignment horizontal="right" vertical="center"/>
    </xf>
    <xf numFmtId="0" fontId="57" fillId="3" borderId="24" xfId="0" applyFont="1" applyFill="1" applyBorder="1" applyAlignment="1" applyProtection="1">
      <alignment horizontal="right" vertical="center"/>
    </xf>
    <xf numFmtId="1" fontId="149" fillId="3" borderId="126" xfId="0" applyNumberFormat="1" applyFont="1" applyFill="1" applyBorder="1" applyAlignment="1" applyProtection="1">
      <alignment horizontal="right" vertical="top"/>
    </xf>
    <xf numFmtId="1" fontId="149" fillId="3" borderId="0" xfId="0" applyNumberFormat="1" applyFont="1" applyFill="1" applyAlignment="1" applyProtection="1">
      <alignment horizontal="right" vertical="top"/>
    </xf>
    <xf numFmtId="1" fontId="149" fillId="3" borderId="29" xfId="0" applyNumberFormat="1" applyFont="1" applyFill="1" applyBorder="1" applyAlignment="1" applyProtection="1">
      <alignment horizontal="right" vertical="top"/>
    </xf>
    <xf numFmtId="1" fontId="149" fillId="3" borderId="30" xfId="0" applyNumberFormat="1" applyFont="1" applyFill="1" applyBorder="1" applyAlignment="1" applyProtection="1">
      <alignment horizontal="right" vertical="top"/>
    </xf>
    <xf numFmtId="164" fontId="147" fillId="3" borderId="125" xfId="0" applyNumberFormat="1" applyFont="1" applyFill="1" applyBorder="1" applyAlignment="1" applyProtection="1">
      <alignment horizontal="center" vertical="center"/>
    </xf>
    <xf numFmtId="164" fontId="147" fillId="3" borderId="24" xfId="0" applyNumberFormat="1" applyFont="1" applyFill="1" applyBorder="1" applyAlignment="1" applyProtection="1">
      <alignment horizontal="center" vertical="center"/>
    </xf>
    <xf numFmtId="0" fontId="57" fillId="3" borderId="147" xfId="0" applyFont="1" applyFill="1" applyBorder="1" applyAlignment="1" applyProtection="1">
      <alignment horizontal="right" vertical="center"/>
    </xf>
    <xf numFmtId="0" fontId="57" fillId="3" borderId="148" xfId="0" applyFont="1" applyFill="1" applyBorder="1" applyAlignment="1" applyProtection="1">
      <alignment horizontal="right" vertical="center"/>
    </xf>
    <xf numFmtId="164" fontId="147" fillId="3" borderId="125" xfId="0" applyNumberFormat="1" applyFont="1" applyFill="1" applyBorder="1" applyAlignment="1" applyProtection="1">
      <alignment horizontal="right" vertical="center" wrapText="1"/>
    </xf>
    <xf numFmtId="164" fontId="147" fillId="3" borderId="154" xfId="0" applyNumberFormat="1" applyFont="1" applyFill="1" applyBorder="1" applyAlignment="1" applyProtection="1">
      <alignment horizontal="right" vertical="center" wrapText="1"/>
    </xf>
    <xf numFmtId="164" fontId="147" fillId="3" borderId="24" xfId="0" applyNumberFormat="1" applyFont="1" applyFill="1" applyBorder="1" applyAlignment="1" applyProtection="1">
      <alignment horizontal="right" vertical="center" wrapText="1"/>
    </xf>
    <xf numFmtId="164" fontId="147" fillId="3" borderId="153" xfId="0" applyNumberFormat="1" applyFont="1" applyFill="1" applyBorder="1" applyAlignment="1" applyProtection="1">
      <alignment horizontal="right" vertical="center" wrapText="1"/>
    </xf>
    <xf numFmtId="0" fontId="150" fillId="3" borderId="0" xfId="0" applyFont="1" applyFill="1" applyAlignment="1" applyProtection="1">
      <alignment horizontal="left" vertical="center"/>
    </xf>
    <xf numFmtId="0" fontId="150" fillId="3" borderId="17" xfId="0" applyFont="1" applyFill="1" applyBorder="1" applyAlignment="1" applyProtection="1">
      <alignment horizontal="left" vertical="center"/>
    </xf>
    <xf numFmtId="164" fontId="147" fillId="3" borderId="0" xfId="0" applyNumberFormat="1" applyFont="1" applyFill="1" applyAlignment="1" applyProtection="1">
      <alignment horizontal="right" vertical="center"/>
    </xf>
    <xf numFmtId="164" fontId="147" fillId="3" borderId="127" xfId="0" applyNumberFormat="1" applyFont="1" applyFill="1" applyBorder="1" applyAlignment="1" applyProtection="1">
      <alignment horizontal="right" vertical="center"/>
    </xf>
    <xf numFmtId="164" fontId="147" fillId="3" borderId="30" xfId="0" applyNumberFormat="1" applyFont="1" applyFill="1" applyBorder="1" applyAlignment="1" applyProtection="1">
      <alignment horizontal="right" vertical="center"/>
    </xf>
    <xf numFmtId="164" fontId="147" fillId="3" borderId="128" xfId="0" applyNumberFormat="1" applyFont="1" applyFill="1" applyBorder="1" applyAlignment="1" applyProtection="1">
      <alignment horizontal="right" vertical="center"/>
    </xf>
    <xf numFmtId="0" fontId="150" fillId="3" borderId="30" xfId="0" applyFont="1" applyFill="1" applyBorder="1" applyAlignment="1" applyProtection="1">
      <alignment horizontal="left" vertical="center"/>
    </xf>
    <xf numFmtId="0" fontId="5" fillId="3" borderId="0" xfId="0" applyFont="1" applyFill="1" applyAlignment="1" applyProtection="1">
      <alignment horizontal="right" vertical="center"/>
      <protection locked="0"/>
    </xf>
    <xf numFmtId="4" fontId="5" fillId="0" borderId="0" xfId="0" applyNumberFormat="1" applyFont="1" applyAlignment="1" applyProtection="1">
      <protection locked="0"/>
    </xf>
    <xf numFmtId="0" fontId="147" fillId="15" borderId="28" xfId="0" applyFont="1" applyFill="1" applyBorder="1" applyAlignment="1" applyProtection="1">
      <alignment horizontal="center" vertical="center" wrapText="1"/>
    </xf>
    <xf numFmtId="0" fontId="147" fillId="15" borderId="31" xfId="0" applyFont="1" applyFill="1" applyBorder="1" applyAlignment="1" applyProtection="1">
      <alignment horizontal="center" vertical="center" wrapText="1"/>
    </xf>
    <xf numFmtId="0" fontId="147" fillId="15" borderId="159" xfId="0" applyFont="1" applyFill="1" applyBorder="1" applyAlignment="1" applyProtection="1">
      <alignment horizontal="center" vertical="center" wrapText="1"/>
    </xf>
    <xf numFmtId="0" fontId="147" fillId="15" borderId="152" xfId="0" applyFont="1" applyFill="1" applyBorder="1" applyAlignment="1" applyProtection="1">
      <alignment horizontal="center" vertical="center" wrapText="1"/>
    </xf>
    <xf numFmtId="0" fontId="147" fillId="15" borderId="24" xfId="0" applyFont="1" applyFill="1" applyBorder="1" applyAlignment="1" applyProtection="1">
      <alignment horizontal="center" vertical="center" wrapText="1"/>
    </xf>
    <xf numFmtId="0" fontId="147" fillId="15" borderId="145" xfId="0" applyFont="1" applyFill="1" applyBorder="1" applyAlignment="1" applyProtection="1">
      <alignment horizontal="center" vertical="center" wrapText="1"/>
    </xf>
    <xf numFmtId="0" fontId="147" fillId="15" borderId="0" xfId="0" applyFont="1" applyFill="1" applyAlignment="1" applyProtection="1">
      <alignment horizontal="center" vertical="center" wrapText="1"/>
    </xf>
    <xf numFmtId="0" fontId="147" fillId="15" borderId="151" xfId="0" applyFont="1" applyFill="1" applyBorder="1" applyAlignment="1" applyProtection="1">
      <alignment horizontal="center" vertical="center"/>
    </xf>
    <xf numFmtId="0" fontId="147" fillId="15" borderId="31" xfId="0" applyFont="1" applyFill="1" applyBorder="1" applyAlignment="1" applyProtection="1">
      <alignment horizontal="center" vertical="center"/>
    </xf>
    <xf numFmtId="0" fontId="147" fillId="15" borderId="132" xfId="0" applyFont="1" applyFill="1" applyBorder="1" applyAlignment="1" applyProtection="1">
      <alignment horizontal="center" vertical="center"/>
    </xf>
    <xf numFmtId="0" fontId="147" fillId="15" borderId="149" xfId="0" applyFont="1" applyFill="1" applyBorder="1" applyAlignment="1" applyProtection="1">
      <alignment horizontal="center" vertical="center"/>
    </xf>
    <xf numFmtId="0" fontId="147" fillId="15" borderId="24" xfId="0" applyFont="1" applyFill="1" applyBorder="1" applyAlignment="1" applyProtection="1">
      <alignment horizontal="center" vertical="center"/>
    </xf>
    <xf numFmtId="0" fontId="147" fillId="15" borderId="153" xfId="0" applyFont="1" applyFill="1" applyBorder="1" applyAlignment="1" applyProtection="1">
      <alignment horizontal="center" vertical="center"/>
    </xf>
    <xf numFmtId="0" fontId="5" fillId="3" borderId="0" xfId="0" applyFont="1" applyFill="1" applyAlignment="1" applyProtection="1">
      <alignment horizontal="right"/>
      <protection locked="0"/>
    </xf>
    <xf numFmtId="0" fontId="176" fillId="0" borderId="24" xfId="0" applyFont="1" applyFill="1" applyBorder="1" applyAlignment="1" applyProtection="1">
      <alignment horizontal="center" vertical="center"/>
    </xf>
    <xf numFmtId="0" fontId="176" fillId="0" borderId="213" xfId="0" applyFont="1" applyFill="1" applyBorder="1" applyAlignment="1" applyProtection="1">
      <alignment horizontal="center" vertical="center"/>
    </xf>
    <xf numFmtId="0" fontId="176" fillId="0" borderId="213" xfId="0" applyFont="1" applyFill="1" applyBorder="1" applyAlignment="1" applyProtection="1">
      <alignment horizontal="right" vertical="center"/>
    </xf>
    <xf numFmtId="0" fontId="176" fillId="0" borderId="145" xfId="0" applyFont="1" applyFill="1" applyBorder="1" applyAlignment="1" applyProtection="1">
      <alignment horizontal="center" vertical="center"/>
    </xf>
    <xf numFmtId="0" fontId="53" fillId="38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 textRotation="90"/>
      <protection locked="0"/>
    </xf>
    <xf numFmtId="164" fontId="147" fillId="0" borderId="0" xfId="0" applyNumberFormat="1" applyFont="1" applyAlignment="1" applyProtection="1">
      <alignment horizontal="center" vertical="center"/>
    </xf>
    <xf numFmtId="0" fontId="154" fillId="3" borderId="9" xfId="0" applyFont="1" applyFill="1" applyBorder="1" applyAlignment="1" applyProtection="1">
      <alignment horizontal="center"/>
    </xf>
    <xf numFmtId="0" fontId="154" fillId="3" borderId="0" xfId="0" applyFont="1" applyFill="1" applyAlignment="1" applyProtection="1">
      <alignment horizontal="center"/>
    </xf>
    <xf numFmtId="0" fontId="154" fillId="3" borderId="17" xfId="0" applyFont="1" applyFill="1" applyBorder="1" applyAlignment="1" applyProtection="1">
      <alignment horizontal="center"/>
    </xf>
    <xf numFmtId="0" fontId="104" fillId="38" borderId="0" xfId="0" applyFont="1" applyFill="1" applyAlignment="1" applyProtection="1">
      <alignment horizontal="center" vertical="top"/>
    </xf>
    <xf numFmtId="0" fontId="166" fillId="38" borderId="0" xfId="1" applyFont="1" applyFill="1" applyBorder="1" applyAlignment="1" applyProtection="1">
      <alignment horizontal="left" vertical="center" wrapText="1"/>
    </xf>
    <xf numFmtId="0" fontId="12" fillId="38" borderId="0" xfId="1" applyFont="1" applyFill="1" applyBorder="1" applyAlignment="1" applyProtection="1">
      <alignment horizontal="left" vertical="center"/>
    </xf>
    <xf numFmtId="0" fontId="11" fillId="38" borderId="0" xfId="1" applyFont="1" applyFill="1" applyBorder="1" applyAlignment="1" applyProtection="1">
      <alignment horizontal="center" vertical="top"/>
    </xf>
    <xf numFmtId="0" fontId="214" fillId="38" borderId="0" xfId="1" applyFont="1" applyFill="1" applyBorder="1" applyAlignment="1" applyProtection="1">
      <alignment horizontal="center" vertical="top"/>
    </xf>
    <xf numFmtId="0" fontId="11" fillId="38" borderId="0" xfId="1" applyFont="1" applyFill="1" applyBorder="1" applyAlignment="1" applyProtection="1">
      <alignment horizontal="left" vertical="center"/>
    </xf>
    <xf numFmtId="0" fontId="104" fillId="3" borderId="0" xfId="0" applyFont="1" applyFill="1" applyAlignment="1" applyProtection="1">
      <alignment horizontal="center" vertical="center" wrapText="1"/>
    </xf>
    <xf numFmtId="0" fontId="104" fillId="3" borderId="0" xfId="0" applyFont="1" applyFill="1" applyAlignment="1" applyProtection="1">
      <alignment horizontal="center" vertical="center"/>
    </xf>
    <xf numFmtId="9" fontId="104" fillId="3" borderId="0" xfId="0" applyNumberFormat="1" applyFont="1" applyFill="1" applyBorder="1" applyAlignment="1" applyProtection="1">
      <alignment horizontal="center" vertical="center"/>
    </xf>
    <xf numFmtId="164" fontId="104" fillId="3" borderId="0" xfId="0" applyNumberFormat="1" applyFont="1" applyFill="1" applyAlignment="1" applyProtection="1">
      <alignment horizontal="center" vertical="center" wrapText="1"/>
    </xf>
    <xf numFmtId="0" fontId="210" fillId="3" borderId="0" xfId="0" applyFont="1" applyFill="1" applyAlignment="1" applyProtection="1">
      <alignment horizontal="left" vertical="center" wrapText="1"/>
    </xf>
    <xf numFmtId="0" fontId="80" fillId="3" borderId="0" xfId="0" applyFont="1" applyFill="1" applyAlignment="1" applyProtection="1">
      <alignment horizontal="center"/>
    </xf>
    <xf numFmtId="0" fontId="104" fillId="3" borderId="0" xfId="0" applyFont="1" applyFill="1" applyBorder="1" applyAlignment="1" applyProtection="1">
      <alignment horizontal="center"/>
    </xf>
    <xf numFmtId="0" fontId="210" fillId="3" borderId="0" xfId="0" applyFont="1" applyFill="1" applyAlignment="1" applyProtection="1">
      <alignment horizontal="center" vertical="center"/>
    </xf>
    <xf numFmtId="0" fontId="5" fillId="3" borderId="0" xfId="0" applyFont="1" applyFill="1" applyAlignment="1" applyProtection="1">
      <alignment horizontal="center"/>
    </xf>
    <xf numFmtId="0" fontId="104" fillId="3" borderId="17" xfId="0" applyFont="1" applyFill="1" applyBorder="1" applyAlignment="1" applyProtection="1">
      <alignment horizontal="center" vertical="center"/>
    </xf>
    <xf numFmtId="164" fontId="104" fillId="3" borderId="272" xfId="0" applyNumberFormat="1" applyFont="1" applyFill="1" applyBorder="1" applyAlignment="1" applyProtection="1">
      <alignment horizontal="right" vertical="center" wrapText="1"/>
    </xf>
    <xf numFmtId="0" fontId="104" fillId="3" borderId="272" xfId="0" applyFont="1" applyFill="1" applyBorder="1" applyAlignment="1" applyProtection="1">
      <alignment horizontal="right" vertical="center" wrapText="1"/>
    </xf>
    <xf numFmtId="164" fontId="50" fillId="0" borderId="0" xfId="0" applyNumberFormat="1" applyFont="1" applyAlignment="1" applyProtection="1">
      <alignment horizontal="center" vertical="center"/>
      <protection locked="0"/>
    </xf>
    <xf numFmtId="0" fontId="12" fillId="3" borderId="0" xfId="1" applyFont="1" applyFill="1" applyBorder="1" applyAlignment="1" applyProtection="1">
      <alignment horizontal="center" vertical="center"/>
    </xf>
    <xf numFmtId="164" fontId="132" fillId="41" borderId="0" xfId="0" applyNumberFormat="1" applyFont="1" applyFill="1" applyBorder="1" applyAlignment="1" applyProtection="1">
      <alignment horizontal="center" vertical="center" wrapText="1"/>
    </xf>
    <xf numFmtId="164" fontId="104" fillId="3" borderId="270" xfId="0" applyNumberFormat="1" applyFont="1" applyFill="1" applyBorder="1" applyAlignment="1" applyProtection="1">
      <alignment horizontal="right" vertical="center"/>
    </xf>
    <xf numFmtId="164" fontId="104" fillId="3" borderId="271" xfId="0" applyNumberFormat="1" applyFont="1" applyFill="1" applyBorder="1" applyAlignment="1" applyProtection="1">
      <alignment horizontal="right" vertical="center"/>
    </xf>
    <xf numFmtId="164" fontId="104" fillId="3" borderId="272" xfId="0" applyNumberFormat="1" applyFont="1" applyFill="1" applyBorder="1" applyAlignment="1" applyProtection="1">
      <alignment horizontal="right" vertical="center"/>
    </xf>
    <xf numFmtId="164" fontId="48" fillId="0" borderId="0" xfId="0" applyNumberFormat="1" applyFont="1" applyAlignment="1" applyProtection="1">
      <alignment horizontal="center" vertical="center"/>
      <protection locked="0"/>
    </xf>
    <xf numFmtId="164" fontId="167" fillId="3" borderId="0" xfId="0" applyNumberFormat="1" applyFont="1" applyFill="1" applyAlignment="1" applyProtection="1">
      <alignment horizontal="right" vertical="center"/>
      <protection locked="0"/>
    </xf>
    <xf numFmtId="0" fontId="166" fillId="3" borderId="0" xfId="0" applyFont="1" applyFill="1" applyAlignment="1" applyProtection="1">
      <alignment horizontal="right" vertical="center"/>
      <protection locked="0"/>
    </xf>
    <xf numFmtId="164" fontId="104" fillId="3" borderId="0" xfId="0" applyNumberFormat="1" applyFont="1" applyFill="1" applyBorder="1" applyAlignment="1" applyProtection="1">
      <alignment horizontal="left" vertical="top" wrapText="1"/>
    </xf>
    <xf numFmtId="0" fontId="104" fillId="3" borderId="0" xfId="0" applyFont="1" applyFill="1" applyBorder="1" applyAlignment="1" applyProtection="1">
      <alignment horizontal="center" vertical="center" wrapText="1"/>
    </xf>
    <xf numFmtId="0" fontId="131" fillId="3" borderId="82" xfId="0" applyFont="1" applyFill="1" applyBorder="1" applyAlignment="1" applyProtection="1">
      <alignment horizontal="center" vertical="center"/>
    </xf>
    <xf numFmtId="0" fontId="132" fillId="3" borderId="0" xfId="0" applyFont="1" applyFill="1" applyBorder="1" applyAlignment="1" applyProtection="1">
      <alignment horizontal="left" vertical="center"/>
    </xf>
    <xf numFmtId="0" fontId="132" fillId="41" borderId="0" xfId="0" applyFont="1" applyFill="1" applyBorder="1" applyAlignment="1" applyProtection="1">
      <alignment horizontal="center" vertical="center"/>
    </xf>
    <xf numFmtId="0" fontId="107" fillId="34" borderId="0" xfId="0" applyFont="1" applyFill="1" applyBorder="1" applyAlignment="1" applyProtection="1">
      <alignment horizontal="left" vertical="center"/>
    </xf>
    <xf numFmtId="0" fontId="107" fillId="34" borderId="0" xfId="0" applyFont="1" applyFill="1" applyBorder="1" applyAlignment="1" applyProtection="1">
      <alignment horizontal="right" vertical="center"/>
    </xf>
    <xf numFmtId="0" fontId="174" fillId="34" borderId="0" xfId="0" applyFont="1" applyFill="1" applyBorder="1" applyAlignment="1" applyProtection="1">
      <alignment horizontal="left" vertical="center"/>
    </xf>
    <xf numFmtId="0" fontId="128" fillId="3" borderId="0" xfId="0" applyFont="1" applyFill="1" applyBorder="1" applyAlignment="1" applyProtection="1">
      <alignment horizontal="center" vertical="center"/>
    </xf>
    <xf numFmtId="3" fontId="104" fillId="3" borderId="0" xfId="0" applyNumberFormat="1" applyFont="1" applyFill="1" applyBorder="1" applyAlignment="1" applyProtection="1">
      <alignment horizontal="center" vertical="center"/>
    </xf>
    <xf numFmtId="164" fontId="244" fillId="3" borderId="0" xfId="0" applyNumberFormat="1" applyFont="1" applyFill="1" applyBorder="1" applyAlignment="1" applyProtection="1">
      <alignment horizontal="left" vertical="center"/>
    </xf>
    <xf numFmtId="0" fontId="244" fillId="3" borderId="0" xfId="0" applyFont="1" applyFill="1" applyBorder="1" applyAlignment="1" applyProtection="1">
      <alignment horizontal="left" vertical="center"/>
    </xf>
    <xf numFmtId="0" fontId="107" fillId="34" borderId="0" xfId="0" applyFont="1" applyFill="1" applyBorder="1" applyAlignment="1" applyProtection="1">
      <alignment horizontal="center" vertical="center"/>
    </xf>
    <xf numFmtId="185" fontId="104" fillId="3" borderId="0" xfId="0" applyNumberFormat="1" applyFont="1" applyFill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/>
      <protection locked="0"/>
    </xf>
    <xf numFmtId="0" fontId="50" fillId="3" borderId="8" xfId="0" applyFont="1" applyFill="1" applyBorder="1" applyAlignment="1" applyProtection="1">
      <alignment horizontal="center"/>
      <protection locked="0"/>
    </xf>
    <xf numFmtId="181" fontId="132" fillId="3" borderId="0" xfId="0" applyNumberFormat="1" applyFont="1" applyFill="1" applyBorder="1" applyAlignment="1" applyProtection="1">
      <alignment horizontal="left"/>
    </xf>
    <xf numFmtId="189" fontId="104" fillId="3" borderId="0" xfId="0" applyNumberFormat="1" applyFont="1" applyFill="1" applyBorder="1" applyAlignment="1" applyProtection="1">
      <alignment horizontal="left" vertical="center"/>
    </xf>
    <xf numFmtId="0" fontId="104" fillId="3" borderId="72" xfId="0" applyFont="1" applyFill="1" applyBorder="1" applyAlignment="1" applyProtection="1">
      <alignment horizontal="left" vertical="center"/>
    </xf>
    <xf numFmtId="0" fontId="104" fillId="3" borderId="209" xfId="0" applyFont="1" applyFill="1" applyBorder="1" applyAlignment="1" applyProtection="1">
      <alignment horizontal="left" vertical="center"/>
    </xf>
    <xf numFmtId="0" fontId="104" fillId="3" borderId="208" xfId="0" applyFont="1" applyFill="1" applyBorder="1" applyAlignment="1" applyProtection="1">
      <alignment horizontal="left" vertical="center"/>
    </xf>
    <xf numFmtId="0" fontId="104" fillId="3" borderId="207" xfId="0" applyFont="1" applyFill="1" applyBorder="1" applyAlignment="1" applyProtection="1">
      <alignment horizontal="left" vertical="center"/>
    </xf>
    <xf numFmtId="0" fontId="104" fillId="3" borderId="210" xfId="0" applyFont="1" applyFill="1" applyBorder="1" applyAlignment="1" applyProtection="1">
      <alignment horizontal="center" vertical="center"/>
    </xf>
    <xf numFmtId="0" fontId="104" fillId="3" borderId="210" xfId="0" applyFont="1" applyFill="1" applyBorder="1" applyAlignment="1" applyProtection="1">
      <alignment horizontal="left" vertical="center"/>
    </xf>
    <xf numFmtId="0" fontId="104" fillId="40" borderId="257" xfId="0" applyFont="1" applyFill="1" applyBorder="1" applyAlignment="1" applyProtection="1">
      <alignment horizontal="center" vertical="center"/>
      <protection locked="0"/>
    </xf>
    <xf numFmtId="0" fontId="5" fillId="16" borderId="0" xfId="0" applyFont="1" applyFill="1" applyAlignment="1" applyProtection="1">
      <alignment horizontal="center"/>
      <protection locked="0"/>
    </xf>
    <xf numFmtId="0" fontId="104" fillId="3" borderId="84" xfId="0" applyFont="1" applyFill="1" applyBorder="1" applyAlignment="1" applyProtection="1">
      <alignment horizontal="center" vertical="center"/>
    </xf>
    <xf numFmtId="0" fontId="104" fillId="3" borderId="125" xfId="0" applyFont="1" applyFill="1" applyBorder="1" applyAlignment="1" applyProtection="1">
      <alignment horizontal="center" vertical="center"/>
    </xf>
    <xf numFmtId="0" fontId="104" fillId="3" borderId="83" xfId="0" applyFont="1" applyFill="1" applyBorder="1" applyAlignment="1" applyProtection="1">
      <alignment horizontal="center" vertical="center"/>
    </xf>
    <xf numFmtId="0" fontId="50" fillId="6" borderId="8" xfId="0" applyFont="1" applyFill="1" applyBorder="1" applyAlignment="1" applyProtection="1">
      <alignment horizontal="center" vertical="center"/>
      <protection locked="0"/>
    </xf>
    <xf numFmtId="0" fontId="50" fillId="6" borderId="0" xfId="0" applyFont="1" applyFill="1" applyAlignment="1" applyProtection="1">
      <alignment horizontal="center" vertical="center"/>
      <protection locked="0"/>
    </xf>
    <xf numFmtId="0" fontId="50" fillId="6" borderId="2" xfId="0" applyFont="1" applyFill="1" applyBorder="1" applyAlignment="1" applyProtection="1">
      <alignment horizontal="center" vertical="center"/>
      <protection locked="0"/>
    </xf>
    <xf numFmtId="0" fontId="50" fillId="16" borderId="8" xfId="0" applyFont="1" applyFill="1" applyBorder="1" applyAlignment="1" applyProtection="1">
      <alignment horizontal="right"/>
      <protection locked="0"/>
    </xf>
    <xf numFmtId="0" fontId="104" fillId="40" borderId="258" xfId="0" applyFont="1" applyFill="1" applyBorder="1" applyAlignment="1" applyProtection="1">
      <alignment horizontal="center" vertical="center"/>
      <protection locked="0"/>
    </xf>
    <xf numFmtId="0" fontId="104" fillId="3" borderId="72" xfId="0" applyFont="1" applyFill="1" applyBorder="1" applyAlignment="1" applyProtection="1">
      <alignment horizontal="center" vertical="center"/>
    </xf>
    <xf numFmtId="0" fontId="131" fillId="43" borderId="25" xfId="0" applyFont="1" applyFill="1" applyBorder="1" applyAlignment="1" applyProtection="1">
      <alignment horizontal="center" vertical="center" wrapText="1"/>
    </xf>
    <xf numFmtId="0" fontId="131" fillId="43" borderId="0" xfId="0" applyFont="1" applyFill="1" applyBorder="1" applyAlignment="1" applyProtection="1">
      <alignment horizontal="center" vertical="center" wrapText="1"/>
    </xf>
    <xf numFmtId="0" fontId="131" fillId="43" borderId="17" xfId="0" applyFont="1" applyFill="1" applyBorder="1" applyAlignment="1" applyProtection="1">
      <alignment horizontal="center" vertical="center" wrapText="1"/>
    </xf>
    <xf numFmtId="0" fontId="104" fillId="40" borderId="123" xfId="0" applyFont="1" applyFill="1" applyBorder="1" applyAlignment="1" applyProtection="1">
      <alignment horizontal="center" vertical="center"/>
      <protection locked="0"/>
    </xf>
    <xf numFmtId="0" fontId="132" fillId="3" borderId="0" xfId="0" applyFont="1" applyFill="1" applyBorder="1" applyAlignment="1" applyProtection="1">
      <alignment horizontal="left"/>
    </xf>
    <xf numFmtId="181" fontId="132" fillId="3" borderId="0" xfId="0" applyNumberFormat="1" applyFont="1" applyFill="1" applyBorder="1" applyAlignment="1" applyProtection="1">
      <alignment horizontal="left" vertical="center"/>
    </xf>
    <xf numFmtId="0" fontId="132" fillId="3" borderId="0" xfId="0" applyFont="1" applyFill="1" applyBorder="1" applyAlignment="1" applyProtection="1">
      <alignment horizontal="left" vertical="top"/>
    </xf>
    <xf numFmtId="0" fontId="132" fillId="3" borderId="72" xfId="0" applyFont="1" applyFill="1" applyBorder="1" applyAlignment="1" applyProtection="1">
      <alignment horizontal="left" vertical="top"/>
    </xf>
    <xf numFmtId="0" fontId="104" fillId="3" borderId="206" xfId="0" applyFont="1" applyFill="1" applyBorder="1" applyAlignment="1" applyProtection="1">
      <alignment horizontal="center" vertical="center" wrapText="1"/>
    </xf>
    <xf numFmtId="0" fontId="104" fillId="3" borderId="24" xfId="0" applyFont="1" applyFill="1" applyBorder="1" applyAlignment="1" applyProtection="1">
      <alignment horizontal="center" vertical="center" wrapText="1"/>
    </xf>
    <xf numFmtId="0" fontId="104" fillId="3" borderId="145" xfId="0" applyFont="1" applyFill="1" applyBorder="1" applyAlignment="1" applyProtection="1">
      <alignment horizontal="center" vertical="center" wrapText="1"/>
    </xf>
    <xf numFmtId="0" fontId="132" fillId="3" borderId="0" xfId="0" applyFont="1" applyFill="1" applyBorder="1" applyAlignment="1" applyProtection="1">
      <alignment horizontal="center" vertical="center"/>
    </xf>
    <xf numFmtId="0" fontId="132" fillId="3" borderId="73" xfId="0" applyFont="1" applyFill="1" applyBorder="1" applyAlignment="1" applyProtection="1">
      <alignment horizontal="right" vertical="center"/>
    </xf>
    <xf numFmtId="0" fontId="132" fillId="3" borderId="0" xfId="0" applyFont="1" applyFill="1" applyBorder="1" applyAlignment="1" applyProtection="1">
      <alignment horizontal="right" vertical="center"/>
    </xf>
    <xf numFmtId="0" fontId="50" fillId="18" borderId="115" xfId="0" applyFont="1" applyFill="1" applyBorder="1" applyAlignment="1" applyProtection="1">
      <alignment horizontal="center" vertical="center" wrapText="1"/>
      <protection locked="0"/>
    </xf>
    <xf numFmtId="0" fontId="50" fillId="18" borderId="99" xfId="0" applyFont="1" applyFill="1" applyBorder="1" applyAlignment="1" applyProtection="1">
      <alignment horizontal="center" vertical="center" wrapText="1"/>
      <protection locked="0"/>
    </xf>
    <xf numFmtId="0" fontId="50" fillId="18" borderId="100" xfId="0" applyFont="1" applyFill="1" applyBorder="1" applyAlignment="1" applyProtection="1">
      <alignment horizontal="center" vertical="center" wrapText="1"/>
      <protection locked="0"/>
    </xf>
    <xf numFmtId="0" fontId="50" fillId="18" borderId="116" xfId="0" applyFont="1" applyFill="1" applyBorder="1" applyAlignment="1" applyProtection="1">
      <alignment horizontal="center" vertical="center" wrapText="1"/>
      <protection locked="0"/>
    </xf>
    <xf numFmtId="0" fontId="50" fillId="18" borderId="85" xfId="0" applyFont="1" applyFill="1" applyBorder="1" applyAlignment="1" applyProtection="1">
      <alignment horizontal="center" vertical="center" wrapText="1"/>
      <protection locked="0"/>
    </xf>
    <xf numFmtId="0" fontId="50" fillId="18" borderId="86" xfId="0" applyFont="1" applyFill="1" applyBorder="1" applyAlignment="1" applyProtection="1">
      <alignment horizontal="center" vertical="center" wrapText="1"/>
      <protection locked="0"/>
    </xf>
    <xf numFmtId="0" fontId="50" fillId="18" borderId="117" xfId="0" applyFont="1" applyFill="1" applyBorder="1" applyAlignment="1" applyProtection="1">
      <alignment horizontal="center" vertical="center" wrapText="1"/>
      <protection locked="0"/>
    </xf>
    <xf numFmtId="0" fontId="50" fillId="18" borderId="101" xfId="0" applyFont="1" applyFill="1" applyBorder="1" applyAlignment="1" applyProtection="1">
      <alignment horizontal="center" vertical="center" wrapText="1"/>
      <protection locked="0"/>
    </xf>
    <xf numFmtId="0" fontId="50" fillId="18" borderId="102" xfId="0" applyFont="1" applyFill="1" applyBorder="1" applyAlignment="1" applyProtection="1">
      <alignment horizontal="center" vertical="center" wrapText="1"/>
      <protection locked="0"/>
    </xf>
    <xf numFmtId="0" fontId="53" fillId="16" borderId="12" xfId="0" applyFont="1" applyFill="1" applyBorder="1" applyAlignment="1" applyProtection="1">
      <alignment horizontal="right"/>
      <protection locked="0"/>
    </xf>
    <xf numFmtId="164" fontId="50" fillId="3" borderId="12" xfId="0" applyNumberFormat="1" applyFont="1" applyFill="1" applyBorder="1" applyAlignment="1" applyProtection="1">
      <alignment horizontal="center"/>
      <protection locked="0"/>
    </xf>
    <xf numFmtId="186" fontId="104" fillId="3" borderId="0" xfId="0" applyNumberFormat="1" applyFont="1" applyFill="1" applyBorder="1" applyAlignment="1" applyProtection="1">
      <alignment horizontal="center" vertical="center"/>
    </xf>
    <xf numFmtId="164" fontId="104" fillId="40" borderId="123" xfId="0" applyNumberFormat="1" applyFont="1" applyFill="1" applyBorder="1" applyAlignment="1" applyProtection="1">
      <alignment horizontal="right" vertical="center"/>
      <protection locked="0"/>
    </xf>
    <xf numFmtId="0" fontId="50" fillId="3" borderId="105" xfId="0" applyFont="1" applyFill="1" applyBorder="1" applyAlignment="1" applyProtection="1">
      <alignment horizontal="right"/>
      <protection locked="0"/>
    </xf>
    <xf numFmtId="164" fontId="50" fillId="3" borderId="105" xfId="0" applyNumberFormat="1" applyFont="1" applyFill="1" applyBorder="1" applyAlignment="1" applyProtection="1">
      <alignment horizontal="center"/>
      <protection locked="0"/>
    </xf>
    <xf numFmtId="0" fontId="53" fillId="16" borderId="0" xfId="0" applyFont="1" applyFill="1" applyAlignment="1" applyProtection="1">
      <alignment horizontal="right" vertical="center"/>
      <protection locked="0"/>
    </xf>
    <xf numFmtId="0" fontId="50" fillId="3" borderId="121" xfId="0" applyFont="1" applyFill="1" applyBorder="1" applyAlignment="1" applyProtection="1">
      <alignment horizontal="center" vertical="center"/>
      <protection locked="0"/>
    </xf>
    <xf numFmtId="0" fontId="50" fillId="3" borderId="0" xfId="0" applyFont="1" applyFill="1" applyAlignment="1" applyProtection="1">
      <alignment horizontal="center" vertical="center"/>
      <protection locked="0"/>
    </xf>
    <xf numFmtId="0" fontId="50" fillId="3" borderId="89" xfId="0" applyFont="1" applyFill="1" applyBorder="1" applyAlignment="1" applyProtection="1">
      <alignment horizontal="center" vertical="center"/>
      <protection locked="0"/>
    </xf>
    <xf numFmtId="0" fontId="50" fillId="3" borderId="88" xfId="0" applyFont="1" applyFill="1" applyBorder="1" applyAlignment="1" applyProtection="1">
      <alignment horizontal="center" vertical="center"/>
      <protection locked="0"/>
    </xf>
    <xf numFmtId="0" fontId="50" fillId="3" borderId="93" xfId="0" applyFont="1" applyFill="1" applyBorder="1" applyAlignment="1" applyProtection="1">
      <alignment horizontal="right"/>
      <protection locked="0"/>
    </xf>
    <xf numFmtId="0" fontId="50" fillId="3" borderId="122" xfId="0" applyFont="1" applyFill="1" applyBorder="1" applyAlignment="1" applyProtection="1">
      <alignment horizontal="center"/>
      <protection locked="0"/>
    </xf>
    <xf numFmtId="0" fontId="50" fillId="3" borderId="93" xfId="0" applyFont="1" applyFill="1" applyBorder="1" applyAlignment="1" applyProtection="1">
      <alignment horizontal="center"/>
      <protection locked="0"/>
    </xf>
    <xf numFmtId="0" fontId="50" fillId="3" borderId="98" xfId="0" applyFont="1" applyFill="1" applyBorder="1" applyAlignment="1" applyProtection="1">
      <alignment horizontal="center"/>
      <protection locked="0"/>
    </xf>
    <xf numFmtId="0" fontId="50" fillId="3" borderId="94" xfId="0" applyFont="1" applyFill="1" applyBorder="1" applyAlignment="1" applyProtection="1">
      <alignment horizontal="center"/>
      <protection locked="0"/>
    </xf>
    <xf numFmtId="0" fontId="53" fillId="9" borderId="0" xfId="0" applyFont="1" applyFill="1" applyAlignment="1" applyProtection="1">
      <alignment horizontal="center" vertical="center"/>
      <protection locked="0"/>
    </xf>
    <xf numFmtId="0" fontId="53" fillId="9" borderId="91" xfId="0" applyFont="1" applyFill="1" applyBorder="1" applyAlignment="1" applyProtection="1">
      <alignment horizontal="right"/>
      <protection locked="0"/>
    </xf>
    <xf numFmtId="0" fontId="53" fillId="9" borderId="0" xfId="0" applyFont="1" applyFill="1" applyAlignment="1" applyProtection="1">
      <alignment horizontal="right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04" fillId="40" borderId="257" xfId="0" applyFont="1" applyFill="1" applyBorder="1" applyAlignment="1" applyProtection="1">
      <alignment horizontal="right" vertical="center"/>
      <protection locked="0"/>
    </xf>
    <xf numFmtId="0" fontId="104" fillId="40" borderId="260" xfId="0" applyFont="1" applyFill="1" applyBorder="1" applyAlignment="1" applyProtection="1">
      <alignment horizontal="center" vertical="center"/>
      <protection locked="0"/>
    </xf>
    <xf numFmtId="164" fontId="5" fillId="0" borderId="0" xfId="0" applyNumberFormat="1" applyFont="1" applyAlignment="1" applyProtection="1">
      <alignment horizontal="center" vertical="center"/>
      <protection locked="0"/>
    </xf>
    <xf numFmtId="186" fontId="104" fillId="3" borderId="0" xfId="0" applyNumberFormat="1" applyFont="1" applyFill="1" applyBorder="1" applyAlignment="1" applyProtection="1">
      <alignment horizontal="right" vertical="center"/>
    </xf>
    <xf numFmtId="0" fontId="210" fillId="3" borderId="82" xfId="0" applyFont="1" applyFill="1" applyBorder="1" applyAlignment="1" applyProtection="1">
      <alignment horizontal="left" vertical="center" wrapText="1"/>
    </xf>
    <xf numFmtId="164" fontId="104" fillId="40" borderId="257" xfId="0" applyNumberFormat="1" applyFont="1" applyFill="1" applyBorder="1" applyAlignment="1" applyProtection="1">
      <alignment horizontal="right" vertical="center"/>
      <protection locked="0"/>
    </xf>
    <xf numFmtId="0" fontId="104" fillId="40" borderId="123" xfId="0" applyFont="1" applyFill="1" applyBorder="1" applyAlignment="1" applyProtection="1">
      <alignment horizontal="right" vertical="center"/>
      <protection locked="0"/>
    </xf>
    <xf numFmtId="0" fontId="104" fillId="40" borderId="262" xfId="0" applyFont="1" applyFill="1" applyBorder="1" applyAlignment="1" applyProtection="1">
      <alignment horizontal="center" vertical="center"/>
      <protection locked="0"/>
    </xf>
    <xf numFmtId="164" fontId="50" fillId="3" borderId="93" xfId="0" applyNumberFormat="1" applyFont="1" applyFill="1" applyBorder="1" applyAlignment="1" applyProtection="1">
      <alignment horizontal="center"/>
      <protection locked="0"/>
    </xf>
    <xf numFmtId="164" fontId="50" fillId="3" borderId="94" xfId="0" applyNumberFormat="1" applyFont="1" applyFill="1" applyBorder="1" applyAlignment="1" applyProtection="1">
      <alignment horizontal="center"/>
      <protection locked="0"/>
    </xf>
    <xf numFmtId="164" fontId="50" fillId="3" borderId="98" xfId="0" applyNumberFormat="1" applyFont="1" applyFill="1" applyBorder="1" applyAlignment="1" applyProtection="1">
      <alignment horizontal="center"/>
      <protection locked="0"/>
    </xf>
    <xf numFmtId="0" fontId="16" fillId="0" borderId="53" xfId="0" applyFont="1" applyBorder="1" applyAlignment="1" applyProtection="1">
      <alignment horizontal="center"/>
      <protection locked="0"/>
    </xf>
    <xf numFmtId="0" fontId="16" fillId="0" borderId="51" xfId="0" applyFont="1" applyBorder="1" applyAlignment="1" applyProtection="1">
      <alignment horizontal="center"/>
      <protection locked="0"/>
    </xf>
    <xf numFmtId="0" fontId="16" fillId="0" borderId="52" xfId="0" applyFont="1" applyBorder="1" applyAlignment="1" applyProtection="1">
      <alignment horizontal="center"/>
      <protection locked="0"/>
    </xf>
    <xf numFmtId="0" fontId="53" fillId="9" borderId="12" xfId="0" applyFont="1" applyFill="1" applyBorder="1" applyAlignment="1" applyProtection="1">
      <alignment horizontal="center"/>
      <protection locked="0"/>
    </xf>
    <xf numFmtId="0" fontId="104" fillId="3" borderId="207" xfId="0" applyFont="1" applyFill="1" applyBorder="1" applyAlignment="1" applyProtection="1">
      <alignment horizontal="right" vertical="center"/>
    </xf>
    <xf numFmtId="0" fontId="104" fillId="3" borderId="210" xfId="0" applyFont="1" applyFill="1" applyBorder="1" applyAlignment="1" applyProtection="1">
      <alignment horizontal="right" vertical="center"/>
    </xf>
    <xf numFmtId="181" fontId="104" fillId="41" borderId="210" xfId="0" applyNumberFormat="1" applyFont="1" applyFill="1" applyBorder="1" applyAlignment="1" applyProtection="1">
      <alignment horizontal="right" vertical="center"/>
      <protection locked="0"/>
    </xf>
    <xf numFmtId="181" fontId="104" fillId="41" borderId="209" xfId="0" applyNumberFormat="1" applyFont="1" applyFill="1" applyBorder="1" applyAlignment="1" applyProtection="1">
      <alignment horizontal="right" vertical="center"/>
      <protection locked="0"/>
    </xf>
    <xf numFmtId="178" fontId="110" fillId="3" borderId="0" xfId="0" applyNumberFormat="1" applyFont="1" applyFill="1" applyBorder="1" applyAlignment="1" applyProtection="1">
      <alignment horizontal="left" vertical="center"/>
    </xf>
    <xf numFmtId="164" fontId="50" fillId="3" borderId="0" xfId="0" applyNumberFormat="1" applyFont="1" applyFill="1" applyAlignment="1" applyProtection="1">
      <alignment horizontal="center"/>
      <protection locked="0"/>
    </xf>
    <xf numFmtId="164" fontId="50" fillId="3" borderId="88" xfId="0" applyNumberFormat="1" applyFont="1" applyFill="1" applyBorder="1" applyAlignment="1" applyProtection="1">
      <alignment horizontal="center"/>
      <protection locked="0"/>
    </xf>
    <xf numFmtId="164" fontId="50" fillId="3" borderId="89" xfId="0" applyNumberFormat="1" applyFont="1" applyFill="1" applyBorder="1" applyAlignment="1" applyProtection="1">
      <alignment horizontal="center"/>
      <protection locked="0"/>
    </xf>
    <xf numFmtId="0" fontId="53" fillId="9" borderId="96" xfId="0" applyFont="1" applyFill="1" applyBorder="1" applyAlignment="1" applyProtection="1">
      <alignment horizontal="center"/>
      <protection locked="0"/>
    </xf>
    <xf numFmtId="0" fontId="53" fillId="9" borderId="97" xfId="0" applyFont="1" applyFill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104" fillId="3" borderId="83" xfId="0" applyFont="1" applyFill="1" applyBorder="1" applyAlignment="1" applyProtection="1">
      <alignment horizontal="right" vertical="center"/>
    </xf>
    <xf numFmtId="0" fontId="104" fillId="3" borderId="211" xfId="0" applyFont="1" applyFill="1" applyBorder="1" applyAlignment="1" applyProtection="1">
      <alignment horizontal="right" vertical="center"/>
    </xf>
    <xf numFmtId="181" fontId="104" fillId="41" borderId="211" xfId="0" applyNumberFormat="1" applyFont="1" applyFill="1" applyBorder="1" applyAlignment="1" applyProtection="1">
      <alignment horizontal="right" vertical="center"/>
      <protection locked="0"/>
    </xf>
    <xf numFmtId="181" fontId="104" fillId="41" borderId="84" xfId="0" applyNumberFormat="1" applyFont="1" applyFill="1" applyBorder="1" applyAlignment="1" applyProtection="1">
      <alignment horizontal="right" vertical="center"/>
      <protection locked="0"/>
    </xf>
    <xf numFmtId="187" fontId="236" fillId="3" borderId="0" xfId="0" applyNumberFormat="1" applyFont="1" applyFill="1" applyBorder="1" applyAlignment="1" applyProtection="1">
      <alignment horizontal="left"/>
    </xf>
    <xf numFmtId="188" fontId="111" fillId="3" borderId="0" xfId="0" applyNumberFormat="1" applyFont="1" applyFill="1" applyBorder="1" applyAlignment="1" applyProtection="1">
      <alignment horizontal="left"/>
    </xf>
    <xf numFmtId="9" fontId="104" fillId="3" borderId="0" xfId="0" applyNumberFormat="1" applyFont="1" applyFill="1" applyBorder="1" applyAlignment="1" applyProtection="1">
      <alignment horizontal="left" vertical="center"/>
    </xf>
    <xf numFmtId="0" fontId="243" fillId="3" borderId="82" xfId="0" applyFont="1" applyFill="1" applyBorder="1" applyAlignment="1" applyProtection="1">
      <alignment horizontal="center" vertical="center" textRotation="90"/>
    </xf>
    <xf numFmtId="0" fontId="243" fillId="3" borderId="0" xfId="0" applyFont="1" applyFill="1" applyBorder="1" applyAlignment="1" applyProtection="1">
      <alignment horizontal="center" vertical="center" textRotation="90"/>
    </xf>
    <xf numFmtId="0" fontId="131" fillId="43" borderId="0" xfId="1" applyFont="1" applyFill="1" applyBorder="1" applyAlignment="1" applyProtection="1">
      <alignment horizontal="center" vertical="center" wrapText="1"/>
    </xf>
    <xf numFmtId="0" fontId="235" fillId="3" borderId="0" xfId="0" applyFont="1" applyFill="1" applyBorder="1" applyAlignment="1" applyProtection="1">
      <alignment horizontal="left" vertical="center"/>
    </xf>
    <xf numFmtId="164" fontId="104" fillId="40" borderId="260" xfId="0" applyNumberFormat="1" applyFont="1" applyFill="1" applyBorder="1" applyAlignment="1" applyProtection="1">
      <alignment horizontal="right" vertical="center"/>
      <protection locked="0"/>
    </xf>
    <xf numFmtId="0" fontId="16" fillId="0" borderId="68" xfId="0" applyFont="1" applyBorder="1" applyAlignment="1" applyProtection="1">
      <alignment horizontal="center"/>
      <protection locked="0"/>
    </xf>
    <xf numFmtId="0" fontId="16" fillId="0" borderId="64" xfId="0" applyFont="1" applyBorder="1" applyAlignment="1" applyProtection="1">
      <alignment horizontal="center"/>
      <protection locked="0"/>
    </xf>
    <xf numFmtId="0" fontId="16" fillId="0" borderId="48" xfId="0" applyFont="1" applyBorder="1" applyAlignment="1" applyProtection="1">
      <alignment horizontal="center"/>
      <protection locked="0"/>
    </xf>
    <xf numFmtId="0" fontId="53" fillId="16" borderId="0" xfId="0" applyFont="1" applyFill="1" applyAlignment="1" applyProtection="1">
      <alignment horizontal="center"/>
      <protection locked="0"/>
    </xf>
    <xf numFmtId="0" fontId="53" fillId="18" borderId="12" xfId="0" applyFont="1" applyFill="1" applyBorder="1" applyAlignment="1" applyProtection="1">
      <alignment horizontal="center" vertical="center"/>
      <protection locked="0"/>
    </xf>
    <xf numFmtId="0" fontId="53" fillId="18" borderId="0" xfId="0" applyFont="1" applyFill="1" applyAlignment="1" applyProtection="1">
      <alignment horizontal="center" vertical="center"/>
      <protection locked="0"/>
    </xf>
    <xf numFmtId="0" fontId="53" fillId="18" borderId="15" xfId="0" applyFont="1" applyFill="1" applyBorder="1" applyAlignment="1" applyProtection="1">
      <alignment horizontal="center" vertical="center"/>
      <protection locked="0"/>
    </xf>
    <xf numFmtId="164" fontId="104" fillId="40" borderId="262" xfId="0" applyNumberFormat="1" applyFont="1" applyFill="1" applyBorder="1" applyAlignment="1" applyProtection="1">
      <alignment horizontal="right" vertical="center"/>
      <protection locked="0"/>
    </xf>
    <xf numFmtId="0" fontId="53" fillId="16" borderId="12" xfId="0" applyFont="1" applyFill="1" applyBorder="1" applyAlignment="1" applyProtection="1">
      <alignment horizontal="right" vertical="center"/>
      <protection locked="0"/>
    </xf>
    <xf numFmtId="164" fontId="16" fillId="0" borderId="34" xfId="0" applyNumberFormat="1" applyFont="1" applyBorder="1" applyAlignment="1" applyProtection="1">
      <alignment horizontal="center"/>
      <protection locked="0"/>
    </xf>
    <xf numFmtId="164" fontId="16" fillId="0" borderId="0" xfId="0" applyNumberFormat="1" applyFont="1" applyAlignment="1" applyProtection="1">
      <alignment horizontal="center"/>
      <protection locked="0"/>
    </xf>
    <xf numFmtId="164" fontId="16" fillId="0" borderId="38" xfId="0" applyNumberFormat="1" applyFont="1" applyBorder="1" applyAlignment="1" applyProtection="1">
      <alignment horizontal="center"/>
      <protection locked="0"/>
    </xf>
    <xf numFmtId="0" fontId="50" fillId="3" borderId="93" xfId="0" applyFont="1" applyFill="1" applyBorder="1" applyAlignment="1" applyProtection="1">
      <alignment horizontal="right" vertical="center"/>
      <protection locked="0"/>
    </xf>
    <xf numFmtId="0" fontId="50" fillId="0" borderId="94" xfId="0" applyFont="1" applyBorder="1" applyAlignment="1" applyProtection="1">
      <alignment horizontal="center" vertical="center"/>
      <protection locked="0"/>
    </xf>
    <xf numFmtId="0" fontId="50" fillId="0" borderId="93" xfId="0" applyFont="1" applyBorder="1" applyAlignment="1" applyProtection="1">
      <alignment horizontal="center" vertical="center"/>
      <protection locked="0"/>
    </xf>
    <xf numFmtId="0" fontId="131" fillId="42" borderId="0" xfId="0" applyFont="1" applyFill="1" applyBorder="1" applyAlignment="1" applyProtection="1">
      <alignment horizontal="center" vertical="center" wrapText="1"/>
    </xf>
    <xf numFmtId="0" fontId="47" fillId="0" borderId="40" xfId="0" applyFont="1" applyBorder="1" applyAlignment="1" applyProtection="1">
      <alignment horizontal="left" vertical="center" textRotation="90"/>
      <protection locked="0"/>
    </xf>
    <xf numFmtId="0" fontId="46" fillId="0" borderId="54" xfId="0" applyFont="1" applyBorder="1" applyAlignment="1" applyProtection="1">
      <alignment horizontal="center" vertical="center"/>
      <protection locked="0"/>
    </xf>
    <xf numFmtId="0" fontId="46" fillId="0" borderId="55" xfId="0" applyFont="1" applyBorder="1" applyAlignment="1" applyProtection="1">
      <alignment horizontal="center" vertical="center"/>
      <protection locked="0"/>
    </xf>
    <xf numFmtId="0" fontId="46" fillId="0" borderId="56" xfId="0" applyFont="1" applyBorder="1" applyAlignment="1" applyProtection="1">
      <alignment horizontal="center" vertical="center"/>
      <protection locked="0"/>
    </xf>
    <xf numFmtId="0" fontId="50" fillId="18" borderId="12" xfId="0" applyFont="1" applyFill="1" applyBorder="1" applyAlignment="1" applyProtection="1">
      <alignment horizontal="center" vertical="center"/>
      <protection locked="0"/>
    </xf>
    <xf numFmtId="0" fontId="50" fillId="18" borderId="15" xfId="0" applyFont="1" applyFill="1" applyBorder="1" applyAlignment="1" applyProtection="1">
      <alignment horizontal="center" vertical="center"/>
      <protection locked="0"/>
    </xf>
    <xf numFmtId="0" fontId="61" fillId="16" borderId="12" xfId="0" applyFont="1" applyFill="1" applyBorder="1" applyAlignment="1" applyProtection="1">
      <alignment horizontal="center" vertical="center"/>
      <protection locked="0"/>
    </xf>
    <xf numFmtId="0" fontId="50" fillId="3" borderId="92" xfId="0" applyFont="1" applyFill="1" applyBorder="1" applyAlignment="1" applyProtection="1">
      <alignment horizontal="center"/>
      <protection locked="0"/>
    </xf>
    <xf numFmtId="0" fontId="50" fillId="3" borderId="12" xfId="0" applyFont="1" applyFill="1" applyBorder="1" applyAlignment="1" applyProtection="1">
      <alignment horizontal="center"/>
      <protection locked="0"/>
    </xf>
    <xf numFmtId="0" fontId="46" fillId="0" borderId="50" xfId="0" applyFont="1" applyBorder="1" applyAlignment="1" applyProtection="1">
      <alignment horizontal="right" vertical="center"/>
      <protection locked="0"/>
    </xf>
    <xf numFmtId="0" fontId="46" fillId="0" borderId="35" xfId="0" applyFont="1" applyBorder="1" applyAlignment="1" applyProtection="1">
      <alignment horizontal="right" vertical="center"/>
      <protection locked="0"/>
    </xf>
    <xf numFmtId="0" fontId="50" fillId="3" borderId="87" xfId="0" applyFont="1" applyFill="1" applyBorder="1" applyAlignment="1" applyProtection="1">
      <alignment horizontal="right"/>
      <protection locked="0"/>
    </xf>
    <xf numFmtId="0" fontId="50" fillId="3" borderId="90" xfId="0" applyFont="1" applyFill="1" applyBorder="1" applyAlignment="1" applyProtection="1">
      <alignment horizontal="center"/>
      <protection locked="0"/>
    </xf>
    <xf numFmtId="0" fontId="50" fillId="3" borderId="87" xfId="0" applyFont="1" applyFill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right" vertical="center"/>
      <protection locked="0"/>
    </xf>
    <xf numFmtId="0" fontId="61" fillId="16" borderId="15" xfId="0" applyFont="1" applyFill="1" applyBorder="1" applyAlignment="1" applyProtection="1">
      <alignment horizontal="right"/>
      <protection locked="0"/>
    </xf>
    <xf numFmtId="0" fontId="50" fillId="3" borderId="95" xfId="0" applyFont="1" applyFill="1" applyBorder="1" applyAlignment="1" applyProtection="1">
      <alignment horizontal="center"/>
      <protection locked="0"/>
    </xf>
    <xf numFmtId="0" fontId="50" fillId="3" borderId="15" xfId="0" applyFont="1" applyFill="1" applyBorder="1" applyAlignment="1" applyProtection="1">
      <alignment horizontal="center"/>
      <protection locked="0"/>
    </xf>
    <xf numFmtId="164" fontId="38" fillId="0" borderId="0" xfId="0" applyNumberFormat="1" applyFont="1" applyAlignment="1" applyProtection="1">
      <alignment horizontal="center" vertical="center"/>
      <protection locked="0"/>
    </xf>
    <xf numFmtId="0" fontId="107" fillId="3" borderId="0" xfId="0" applyFont="1" applyFill="1" applyBorder="1" applyAlignment="1" applyProtection="1">
      <alignment horizontal="left" vertical="center"/>
    </xf>
    <xf numFmtId="0" fontId="104" fillId="40" borderId="258" xfId="0" applyFont="1" applyFill="1" applyBorder="1" applyAlignment="1" applyProtection="1">
      <alignment horizontal="right" vertical="center"/>
      <protection locked="0"/>
    </xf>
    <xf numFmtId="0" fontId="47" fillId="0" borderId="39" xfId="0" applyFont="1" applyBorder="1" applyAlignment="1" applyProtection="1">
      <alignment horizontal="left" vertical="center" textRotation="90"/>
      <protection locked="0"/>
    </xf>
    <xf numFmtId="0" fontId="50" fillId="18" borderId="12" xfId="0" applyFont="1" applyFill="1" applyBorder="1" applyAlignment="1" applyProtection="1">
      <alignment horizontal="center"/>
      <protection locked="0"/>
    </xf>
    <xf numFmtId="0" fontId="50" fillId="18" borderId="0" xfId="0" applyFont="1" applyFill="1" applyAlignment="1" applyProtection="1">
      <alignment horizontal="center"/>
      <protection locked="0"/>
    </xf>
    <xf numFmtId="0" fontId="50" fillId="18" borderId="15" xfId="0" applyFont="1" applyFill="1" applyBorder="1" applyAlignment="1" applyProtection="1">
      <alignment horizontal="center"/>
      <protection locked="0"/>
    </xf>
    <xf numFmtId="0" fontId="61" fillId="16" borderId="12" xfId="0" applyFont="1" applyFill="1" applyBorder="1" applyAlignment="1" applyProtection="1">
      <alignment horizontal="right" vertical="center"/>
      <protection locked="0"/>
    </xf>
    <xf numFmtId="0" fontId="50" fillId="3" borderId="92" xfId="0" applyFont="1" applyFill="1" applyBorder="1" applyAlignment="1" applyProtection="1">
      <alignment horizontal="center" vertical="center"/>
      <protection locked="0"/>
    </xf>
    <xf numFmtId="0" fontId="50" fillId="3" borderId="12" xfId="0" applyFont="1" applyFill="1" applyBorder="1" applyAlignment="1" applyProtection="1">
      <alignment horizontal="center" vertical="center"/>
      <protection locked="0"/>
    </xf>
    <xf numFmtId="0" fontId="46" fillId="0" borderId="48" xfId="0" applyFont="1" applyBorder="1" applyAlignment="1" applyProtection="1">
      <alignment horizontal="right" vertical="center"/>
      <protection locked="0"/>
    </xf>
    <xf numFmtId="0" fontId="46" fillId="0" borderId="49" xfId="0" applyFont="1" applyBorder="1" applyAlignment="1" applyProtection="1">
      <alignment horizontal="right" vertical="center"/>
      <protection locked="0"/>
    </xf>
    <xf numFmtId="0" fontId="50" fillId="3" borderId="94" xfId="0" applyFont="1" applyFill="1" applyBorder="1" applyAlignment="1" applyProtection="1">
      <alignment horizontal="center" vertical="center"/>
      <protection locked="0"/>
    </xf>
    <xf numFmtId="0" fontId="50" fillId="3" borderId="93" xfId="0" applyFont="1" applyFill="1" applyBorder="1" applyAlignment="1" applyProtection="1">
      <alignment horizontal="center" vertical="center"/>
      <protection locked="0"/>
    </xf>
    <xf numFmtId="164" fontId="176" fillId="3" borderId="0" xfId="0" applyNumberFormat="1" applyFont="1" applyFill="1" applyBorder="1" applyAlignment="1" applyProtection="1">
      <alignment horizontal="left" vertical="center" wrapText="1"/>
    </xf>
    <xf numFmtId="181" fontId="176" fillId="3" borderId="0" xfId="0" applyNumberFormat="1" applyFont="1" applyFill="1" applyAlignment="1" applyProtection="1">
      <alignment horizontal="center" vertical="center"/>
    </xf>
    <xf numFmtId="0" fontId="201" fillId="3" borderId="0" xfId="0" applyFont="1" applyFill="1" applyAlignment="1" applyProtection="1">
      <alignment horizontal="center" vertical="center" wrapText="1"/>
    </xf>
    <xf numFmtId="0" fontId="126" fillId="3" borderId="0" xfId="0" applyFont="1" applyFill="1" applyAlignment="1" applyProtection="1">
      <alignment horizontal="right" vertical="center"/>
    </xf>
    <xf numFmtId="0" fontId="220" fillId="3" borderId="0" xfId="0" applyFont="1" applyFill="1" applyAlignment="1" applyProtection="1">
      <alignment horizontal="center" vertical="top"/>
    </xf>
    <xf numFmtId="0" fontId="201" fillId="3" borderId="0" xfId="0" applyFont="1" applyFill="1" applyAlignment="1" applyProtection="1">
      <alignment horizontal="center" vertical="center"/>
    </xf>
    <xf numFmtId="0" fontId="176" fillId="3" borderId="0" xfId="0" applyFont="1" applyFill="1" applyAlignment="1" applyProtection="1">
      <alignment horizontal="center" vertical="center" wrapText="1"/>
    </xf>
    <xf numFmtId="0" fontId="144" fillId="3" borderId="0" xfId="0" applyFont="1" applyFill="1" applyAlignment="1" applyProtection="1">
      <alignment horizontal="center" vertical="center"/>
    </xf>
    <xf numFmtId="0" fontId="104" fillId="9" borderId="0" xfId="0" applyFont="1" applyFill="1" applyAlignment="1">
      <alignment horizontal="center" vertical="center"/>
    </xf>
    <xf numFmtId="0" fontId="103" fillId="9" borderId="0" xfId="0" applyFont="1" applyFill="1" applyAlignment="1">
      <alignment horizontal="right" vertical="center"/>
    </xf>
    <xf numFmtId="0" fontId="132" fillId="9" borderId="0" xfId="0" applyFont="1" applyFill="1" applyAlignment="1">
      <alignment horizontal="left" vertical="center" wrapText="1"/>
    </xf>
    <xf numFmtId="0" fontId="177" fillId="38" borderId="0" xfId="0" applyFont="1" applyFill="1" applyAlignment="1" applyProtection="1">
      <alignment horizontal="center"/>
    </xf>
    <xf numFmtId="164" fontId="177" fillId="38" borderId="0" xfId="0" applyNumberFormat="1" applyFont="1" applyFill="1" applyAlignment="1" applyProtection="1">
      <alignment horizontal="center" vertical="center"/>
    </xf>
    <xf numFmtId="181" fontId="219" fillId="38" borderId="0" xfId="0" applyNumberFormat="1" applyFont="1" applyFill="1" applyAlignment="1" applyProtection="1">
      <alignment horizontal="left" vertical="center" wrapText="1"/>
    </xf>
    <xf numFmtId="0" fontId="104" fillId="3" borderId="145" xfId="0" applyFont="1" applyFill="1" applyBorder="1" applyAlignment="1" applyProtection="1">
      <alignment horizontal="right" vertical="center"/>
      <protection locked="0"/>
    </xf>
    <xf numFmtId="0" fontId="104" fillId="3" borderId="230" xfId="0" applyFont="1" applyFill="1" applyBorder="1" applyAlignment="1" applyProtection="1">
      <alignment horizontal="right" vertical="center"/>
      <protection locked="0"/>
    </xf>
    <xf numFmtId="175" fontId="104" fillId="41" borderId="230" xfId="0" applyNumberFormat="1" applyFont="1" applyFill="1" applyBorder="1" applyAlignment="1" applyProtection="1">
      <alignment horizontal="right" vertical="center"/>
      <protection locked="0"/>
    </xf>
    <xf numFmtId="175" fontId="104" fillId="41" borderId="206" xfId="0" applyNumberFormat="1" applyFont="1" applyFill="1" applyBorder="1" applyAlignment="1" applyProtection="1">
      <alignment horizontal="right" vertical="center"/>
      <protection locked="0"/>
    </xf>
    <xf numFmtId="164" fontId="245" fillId="3" borderId="0" xfId="0" applyNumberFormat="1" applyFont="1" applyFill="1" applyBorder="1" applyAlignment="1" applyProtection="1">
      <alignment horizontal="right" vertical="center"/>
    </xf>
    <xf numFmtId="164" fontId="247" fillId="3" borderId="0" xfId="0" applyNumberFormat="1" applyFont="1" applyFill="1" applyBorder="1" applyAlignment="1" applyProtection="1">
      <alignment horizontal="right" vertical="center"/>
    </xf>
    <xf numFmtId="164" fontId="245" fillId="3" borderId="82" xfId="0" applyNumberFormat="1" applyFont="1" applyFill="1" applyBorder="1" applyAlignment="1" applyProtection="1">
      <alignment horizontal="right" vertical="center"/>
    </xf>
    <xf numFmtId="0" fontId="174" fillId="3" borderId="0" xfId="0" applyFont="1" applyFill="1" applyBorder="1" applyAlignment="1" applyProtection="1">
      <alignment horizontal="center" vertical="center" wrapText="1"/>
      <protection locked="0"/>
    </xf>
    <xf numFmtId="0" fontId="111" fillId="3" borderId="0" xfId="0" applyFont="1" applyFill="1" applyBorder="1" applyAlignment="1" applyProtection="1">
      <alignment horizontal="left"/>
    </xf>
    <xf numFmtId="181" fontId="229" fillId="3" borderId="0" xfId="0" applyNumberFormat="1" applyFont="1" applyFill="1" applyBorder="1" applyAlignment="1" applyProtection="1">
      <alignment horizontal="left" vertical="center"/>
    </xf>
    <xf numFmtId="0" fontId="210" fillId="3" borderId="0" xfId="0" applyFont="1" applyFill="1" applyBorder="1" applyAlignment="1" applyProtection="1">
      <alignment horizontal="left" vertical="center" wrapText="1"/>
    </xf>
    <xf numFmtId="0" fontId="96" fillId="0" borderId="142" xfId="3" applyFont="1" applyBorder="1" applyAlignment="1">
      <alignment horizontal="center" vertical="center" wrapText="1"/>
    </xf>
    <xf numFmtId="0" fontId="96" fillId="0" borderId="129" xfId="3" applyFont="1" applyBorder="1" applyAlignment="1">
      <alignment horizontal="center" vertical="center" wrapText="1"/>
    </xf>
    <xf numFmtId="0" fontId="126" fillId="3" borderId="193" xfId="3" applyFont="1" applyFill="1" applyBorder="1" applyAlignment="1">
      <alignment horizontal="right" vertical="center"/>
    </xf>
    <xf numFmtId="0" fontId="130" fillId="3" borderId="0" xfId="3" applyFont="1" applyFill="1" applyAlignment="1">
      <alignment horizontal="left" vertical="center"/>
    </xf>
    <xf numFmtId="0" fontId="103" fillId="19" borderId="0" xfId="3" applyFont="1" applyFill="1" applyAlignment="1">
      <alignment horizontal="center" vertical="center"/>
    </xf>
    <xf numFmtId="14" fontId="126" fillId="3" borderId="193" xfId="3" applyNumberFormat="1" applyFont="1" applyFill="1" applyBorder="1" applyAlignment="1">
      <alignment horizontal="right" vertical="center"/>
    </xf>
    <xf numFmtId="0" fontId="126" fillId="3" borderId="193" xfId="3" applyFont="1" applyFill="1" applyBorder="1" applyAlignment="1">
      <alignment horizontal="right" vertical="center" wrapText="1"/>
    </xf>
    <xf numFmtId="177" fontId="205" fillId="3" borderId="0" xfId="3" applyNumberFormat="1" applyFont="1" applyFill="1" applyAlignment="1">
      <alignment horizontal="right" vertical="center"/>
    </xf>
    <xf numFmtId="0" fontId="92" fillId="0" borderId="0" xfId="3" applyFont="1" applyAlignment="1">
      <alignment horizontal="left"/>
    </xf>
    <xf numFmtId="0" fontId="92" fillId="0" borderId="0" xfId="3" applyFont="1" applyAlignment="1"/>
    <xf numFmtId="0" fontId="130" fillId="34" borderId="194" xfId="3" applyFont="1" applyFill="1" applyBorder="1" applyAlignment="1" applyProtection="1">
      <alignment horizontal="center" vertical="center"/>
      <protection locked="0"/>
    </xf>
    <xf numFmtId="0" fontId="130" fillId="34" borderId="195" xfId="3" applyFont="1" applyFill="1" applyBorder="1" applyAlignment="1" applyProtection="1">
      <alignment horizontal="center" vertical="center"/>
      <protection locked="0"/>
    </xf>
    <xf numFmtId="0" fontId="9" fillId="34" borderId="0" xfId="3" applyFont="1" applyFill="1" applyAlignment="1">
      <alignment horizontal="center" vertical="center" wrapText="1"/>
    </xf>
    <xf numFmtId="176" fontId="203" fillId="3" borderId="0" xfId="3" applyNumberFormat="1" applyFont="1" applyFill="1" applyAlignment="1">
      <alignment horizontal="center" vertical="center" wrapText="1"/>
    </xf>
    <xf numFmtId="177" fontId="107" fillId="3" borderId="0" xfId="3" applyNumberFormat="1" applyFont="1" applyFill="1" applyAlignment="1">
      <alignment horizontal="left" vertical="top" wrapText="1"/>
    </xf>
    <xf numFmtId="0" fontId="126" fillId="3" borderId="0" xfId="3" applyFont="1" applyFill="1" applyAlignment="1">
      <alignment horizontal="right" vertical="center" wrapText="1"/>
    </xf>
    <xf numFmtId="0" fontId="126" fillId="3" borderId="0" xfId="3" applyFont="1" applyFill="1" applyAlignment="1">
      <alignment horizontal="center" vertical="center"/>
    </xf>
    <xf numFmtId="177" fontId="206" fillId="3" borderId="0" xfId="3" applyNumberFormat="1" applyFont="1" applyFill="1" applyAlignment="1">
      <alignment horizontal="left" vertical="center"/>
    </xf>
    <xf numFmtId="0" fontId="205" fillId="3" borderId="0" xfId="3" applyFont="1" applyFill="1" applyAlignment="1">
      <alignment horizontal="right" vertical="center"/>
    </xf>
    <xf numFmtId="0" fontId="130" fillId="3" borderId="194" xfId="3" applyFont="1" applyFill="1" applyBorder="1" applyAlignment="1">
      <alignment horizontal="right" vertical="center" wrapText="1"/>
    </xf>
    <xf numFmtId="0" fontId="130" fillId="3" borderId="195" xfId="3" applyFont="1" applyFill="1" applyBorder="1" applyAlignment="1">
      <alignment horizontal="right" vertical="center" wrapText="1"/>
    </xf>
    <xf numFmtId="0" fontId="15" fillId="3" borderId="0" xfId="3" applyFont="1" applyFill="1" applyAlignment="1">
      <alignment horizontal="center" vertical="center"/>
    </xf>
    <xf numFmtId="178" fontId="174" fillId="3" borderId="0" xfId="3" applyNumberFormat="1" applyFont="1" applyFill="1" applyAlignment="1">
      <alignment horizontal="center" vertical="center"/>
    </xf>
    <xf numFmtId="172" fontId="130" fillId="3" borderId="0" xfId="3" applyNumberFormat="1" applyFont="1" applyFill="1" applyAlignment="1">
      <alignment horizontal="center" vertical="center"/>
    </xf>
    <xf numFmtId="0" fontId="107" fillId="36" borderId="0" xfId="3" applyFont="1" applyFill="1" applyAlignment="1">
      <alignment horizontal="center" vertical="center"/>
    </xf>
    <xf numFmtId="0" fontId="107" fillId="3" borderId="0" xfId="3" applyFont="1" applyFill="1" applyAlignment="1">
      <alignment horizontal="center" vertical="center"/>
    </xf>
    <xf numFmtId="0" fontId="107" fillId="3" borderId="0" xfId="3" applyFont="1" applyFill="1" applyAlignment="1">
      <alignment horizontal="center"/>
    </xf>
    <xf numFmtId="178" fontId="133" fillId="3" borderId="0" xfId="3" applyNumberFormat="1" applyFont="1" applyFill="1" applyAlignment="1">
      <alignment horizontal="center" vertical="center"/>
    </xf>
    <xf numFmtId="172" fontId="174" fillId="3" borderId="0" xfId="3" applyNumberFormat="1" applyFont="1" applyFill="1" applyAlignment="1">
      <alignment horizontal="center" vertical="top"/>
    </xf>
    <xf numFmtId="0" fontId="103" fillId="3" borderId="0" xfId="3" applyFont="1" applyFill="1" applyAlignment="1">
      <alignment horizontal="center" vertical="center"/>
    </xf>
    <xf numFmtId="0" fontId="98" fillId="0" borderId="0" xfId="3" applyFont="1" applyAlignment="1">
      <alignment horizontal="left" vertical="center" indent="2"/>
    </xf>
    <xf numFmtId="49" fontId="15" fillId="0" borderId="0" xfId="3" applyNumberFormat="1" applyFont="1" applyAlignment="1">
      <alignment horizontal="center"/>
    </xf>
    <xf numFmtId="0" fontId="96" fillId="34" borderId="0" xfId="3" applyFont="1" applyFill="1" applyAlignment="1">
      <alignment horizontal="center" vertical="center" wrapText="1"/>
    </xf>
    <xf numFmtId="0" fontId="107" fillId="3" borderId="0" xfId="3" applyFont="1" applyFill="1" applyAlignment="1">
      <alignment horizontal="left" vertical="center"/>
    </xf>
    <xf numFmtId="0" fontId="107" fillId="3" borderId="10" xfId="3" applyFont="1" applyFill="1" applyBorder="1" applyAlignment="1">
      <alignment horizontal="left" vertical="center"/>
    </xf>
    <xf numFmtId="0" fontId="96" fillId="3" borderId="139" xfId="3" applyFont="1" applyFill="1" applyBorder="1" applyAlignment="1" applyProtection="1">
      <alignment horizontal="right" vertical="center" wrapText="1"/>
      <protection locked="0"/>
    </xf>
    <xf numFmtId="0" fontId="96" fillId="3" borderId="0" xfId="3" applyFont="1" applyFill="1" applyAlignment="1" applyProtection="1">
      <alignment horizontal="right" vertical="center" wrapText="1"/>
      <protection locked="0"/>
    </xf>
    <xf numFmtId="0" fontId="96" fillId="3" borderId="138" xfId="3" applyFont="1" applyFill="1" applyBorder="1" applyAlignment="1" applyProtection="1">
      <alignment horizontal="right" vertical="center" wrapText="1"/>
      <protection locked="0"/>
    </xf>
    <xf numFmtId="0" fontId="96" fillId="3" borderId="137" xfId="3" applyFont="1" applyFill="1" applyBorder="1" applyAlignment="1" applyProtection="1">
      <alignment horizontal="right" vertical="center" wrapText="1"/>
      <protection locked="0"/>
    </xf>
    <xf numFmtId="0" fontId="130" fillId="3" borderId="0" xfId="3" applyFont="1" applyFill="1" applyAlignment="1">
      <alignment horizontal="right" vertical="center" wrapText="1"/>
    </xf>
    <xf numFmtId="180" fontId="126" fillId="3" borderId="0" xfId="3" applyNumberFormat="1" applyFont="1" applyFill="1" applyAlignment="1">
      <alignment horizontal="right" vertical="center"/>
    </xf>
    <xf numFmtId="0" fontId="197" fillId="3" borderId="0" xfId="3" applyFont="1" applyFill="1" applyAlignment="1">
      <alignment horizontal="center" vertical="center"/>
    </xf>
    <xf numFmtId="180" fontId="195" fillId="3" borderId="193" xfId="3" applyNumberFormat="1" applyFont="1" applyFill="1" applyBorder="1" applyAlignment="1">
      <alignment horizontal="right" vertical="center"/>
    </xf>
    <xf numFmtId="180" fontId="96" fillId="3" borderId="0" xfId="3" applyNumberFormat="1" applyFont="1" applyFill="1" applyAlignment="1" applyProtection="1">
      <alignment horizontal="center" vertical="center"/>
      <protection locked="0"/>
    </xf>
    <xf numFmtId="0" fontId="107" fillId="3" borderId="197" xfId="3" applyFont="1" applyFill="1" applyBorder="1" applyAlignment="1">
      <alignment horizontal="center" vertical="center"/>
    </xf>
    <xf numFmtId="0" fontId="174" fillId="3" borderId="198" xfId="3" applyFont="1" applyFill="1" applyBorder="1" applyAlignment="1">
      <alignment horizontal="center" vertical="center"/>
    </xf>
    <xf numFmtId="0" fontId="174" fillId="3" borderId="197" xfId="3" applyFont="1" applyFill="1" applyBorder="1" applyAlignment="1">
      <alignment horizontal="center" vertical="center"/>
    </xf>
    <xf numFmtId="0" fontId="124" fillId="26" borderId="0" xfId="0" applyFont="1" applyFill="1" applyAlignment="1" applyProtection="1">
      <alignment horizontal="center" vertical="center" wrapText="1"/>
      <protection hidden="1"/>
    </xf>
    <xf numFmtId="0" fontId="117" fillId="0" borderId="0" xfId="0" applyFont="1" applyAlignment="1" applyProtection="1">
      <alignment horizontal="left" vertical="top" wrapText="1"/>
      <protection hidden="1"/>
    </xf>
    <xf numFmtId="0" fontId="117" fillId="3" borderId="0" xfId="0" applyFont="1" applyFill="1" applyAlignment="1" applyProtection="1">
      <alignment horizontal="center" vertical="top" wrapText="1"/>
      <protection hidden="1"/>
    </xf>
    <xf numFmtId="0" fontId="11" fillId="8" borderId="0" xfId="0" applyFont="1" applyFill="1" applyAlignment="1" applyProtection="1">
      <alignment horizontal="left" vertical="top" wrapText="1"/>
      <protection hidden="1"/>
    </xf>
    <xf numFmtId="0" fontId="234" fillId="3" borderId="0" xfId="0" applyFont="1" applyFill="1" applyAlignment="1">
      <alignment horizontal="left" vertical="center" wrapText="1"/>
    </xf>
    <xf numFmtId="0" fontId="0" fillId="4" borderId="0" xfId="0" applyFill="1" applyAlignment="1">
      <alignment horizontal="center" wrapText="1"/>
    </xf>
  </cellXfs>
  <cellStyles count="6">
    <cellStyle name="Hyperlink" xfId="1" builtinId="8"/>
    <cellStyle name="Normal" xfId="0" builtinId="0"/>
    <cellStyle name="Normal 2" xfId="2" xr:uid="{00000000-0005-0000-0000-000002000000}"/>
    <cellStyle name="Normal 2 2" xfId="4" xr:uid="{00000000-0005-0000-0000-000003000000}"/>
    <cellStyle name="Normal 3" xfId="3" xr:uid="{00000000-0005-0000-0000-000004000000}"/>
    <cellStyle name="Percent" xfId="5" builtinId="5"/>
  </cellStyles>
  <dxfs count="117">
    <dxf>
      <font>
        <b val="0"/>
        <i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dotted">
          <color auto="1"/>
        </right>
        <vertical/>
        <horizontal/>
      </border>
    </dxf>
    <dxf>
      <font>
        <color theme="0"/>
      </font>
      <fill>
        <patternFill>
          <bgColor theme="4" tint="-0.499984740745262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b/>
        <i val="0"/>
        <color theme="5"/>
      </font>
    </dxf>
    <dxf>
      <font>
        <b/>
        <i val="0"/>
        <color theme="5"/>
      </font>
    </dxf>
    <dxf>
      <font>
        <color theme="0"/>
      </font>
      <fill>
        <patternFill>
          <bgColor theme="1" tint="0.34998626667073579"/>
        </patternFill>
      </fill>
    </dxf>
    <dxf>
      <font>
        <color theme="0"/>
      </font>
      <fill>
        <patternFill>
          <bgColor theme="1" tint="0.34998626667073579"/>
        </patternFill>
      </fill>
    </dxf>
    <dxf>
      <font>
        <color theme="5"/>
      </font>
    </dxf>
    <dxf>
      <font>
        <color theme="0"/>
      </font>
      <fill>
        <patternFill>
          <bgColor theme="1" tint="0.34998626667073579"/>
        </patternFill>
      </fill>
    </dxf>
    <dxf>
      <border>
        <left/>
        <right/>
        <top/>
        <bottom style="dotted">
          <color theme="0" tint="-0.34998626667073579"/>
        </bottom>
      </border>
    </dxf>
    <dxf>
      <font>
        <color theme="5"/>
      </font>
    </dxf>
    <dxf>
      <border>
        <bottom style="thin">
          <color indexed="64"/>
        </bottom>
      </border>
    </dxf>
    <dxf>
      <font>
        <color theme="0" tint="-0.14996795556505021"/>
      </font>
      <border>
        <left style="dotted">
          <color theme="0" tint="-0.24994659260841701"/>
        </left>
        <top style="dotted">
          <color theme="0" tint="-0.24994659260841701"/>
        </top>
        <bottom/>
      </border>
    </dxf>
    <dxf>
      <font>
        <b/>
        <i val="0"/>
        <color theme="5"/>
      </font>
    </dxf>
    <dxf>
      <font>
        <b/>
        <i val="0"/>
        <color theme="5"/>
      </font>
    </dxf>
    <dxf>
      <border>
        <left style="dotted">
          <color theme="0" tint="-0.34998626667073579"/>
        </left>
        <right/>
        <top/>
        <bottom/>
      </border>
    </dxf>
    <dxf>
      <border>
        <left/>
        <right style="dotted">
          <color theme="0" tint="-0.34998626667073579"/>
        </right>
        <top style="dotted">
          <color theme="0" tint="-0.34998626667073579"/>
        </top>
        <bottom style="dotted">
          <color theme="0" tint="-0.34998626667073579"/>
        </bottom>
      </border>
    </dxf>
    <dxf>
      <fill>
        <patternFill>
          <bgColor theme="6" tint="0.39994506668294322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theme="1"/>
        </top>
        <bottom/>
        <vertical/>
        <horizontal/>
      </border>
    </dxf>
    <dxf>
      <border>
        <left/>
        <right/>
        <top style="thin">
          <color theme="0"/>
        </top>
        <bottom style="thin">
          <color theme="0"/>
        </bottom>
        <vertical/>
        <horizontal/>
      </border>
    </dxf>
  </dxfs>
  <tableStyles count="0" defaultTableStyle="TableStyleMedium2" defaultPivotStyle="PivotStyleLight16"/>
  <colors>
    <mruColors>
      <color rgb="FFFFC000"/>
      <color rgb="FF737373"/>
      <color rgb="FFF6F6F6"/>
      <color rgb="FFFF7500"/>
      <color rgb="FF26425C"/>
      <color rgb="FFFFFFFF"/>
      <color rgb="FFF9F9F9"/>
      <color rgb="FFC55A11"/>
      <color rgb="FFEB6E19"/>
      <color rgb="FFCAD8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DF-4053-BAB8-38C8C23C460B}"/>
              </c:ext>
            </c:extLst>
          </c:dPt>
          <c:val>
            <c:numRef>
              <c:f>'Travel 2023 1.2'!$AV$207:$AV$208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7DF-4053-BAB8-38C8C23C460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C7DF-4053-BAB8-38C8C23C460B}"/>
              </c:ext>
            </c:extLst>
          </c:dPt>
          <c:val>
            <c:numRef>
              <c:f>'Travel 2023 1.2'!$AW$207:$AW$208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C7DF-4053-BAB8-38C8C23C460B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7DF-4053-BAB8-38C8C23C460B}"/>
              </c:ext>
            </c:extLst>
          </c:dPt>
          <c:val>
            <c:numRef>
              <c:f>'Travel 2023 1.2'!$AX$207:$AX$208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C7DF-4053-BAB8-38C8C23C460B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7DF-4053-BAB8-38C8C23C460B}"/>
              </c:ext>
            </c:extLst>
          </c:dPt>
          <c:val>
            <c:numRef>
              <c:f>'Travel 2023 1.2'!$AZ$207:$AZ$208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3-C7DF-4053-BAB8-38C8C23C460B}"/>
            </c:ext>
          </c:extLst>
        </c:ser>
        <c:ser>
          <c:idx val="4"/>
          <c:order val="4"/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rgbClr val="26425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C7DF-4053-BAB8-38C8C23C460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C7DF-4053-BAB8-38C8C23C460B}"/>
              </c:ext>
            </c:extLst>
          </c:dPt>
          <c:val>
            <c:numRef>
              <c:f>'Travel 2023 1.2'!$AB$94:$AB$95</c:f>
              <c:numCache>
                <c:formatCode>"$"#,##0.00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C7DF-4053-BAB8-38C8C23C460B}"/>
            </c:ext>
          </c:extLst>
        </c:ser>
        <c:ser>
          <c:idx val="5"/>
          <c:order val="5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7DF-4053-BAB8-38C8C23C460B}"/>
              </c:ext>
            </c:extLst>
          </c:dPt>
          <c:val>
            <c:numRef>
              <c:f>'Travel 2023 1.2'!$AC$94:$AC$95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D-C7DF-4053-BAB8-38C8C23C460B}"/>
            </c:ext>
          </c:extLst>
        </c:ser>
        <c:ser>
          <c:idx val="6"/>
          <c:order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C7DF-4053-BAB8-38C8C23C460B}"/>
              </c:ext>
            </c:extLst>
          </c:dPt>
          <c:val>
            <c:numRef>
              <c:f>'Travel 2023 1.2'!$AD$94:$AD$95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22-C7DF-4053-BAB8-38C8C23C460B}"/>
            </c:ext>
          </c:extLst>
        </c:ser>
        <c:ser>
          <c:idx val="7"/>
          <c:order val="7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C7DF-4053-BAB8-38C8C23C46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C7DF-4053-BAB8-38C8C23C460B}"/>
              </c:ext>
            </c:extLst>
          </c:dPt>
          <c:val>
            <c:numRef>
              <c:f>'Travel 2023 1.2'!$O$94:$O$95</c:f>
              <c:numCache>
                <c:formatCode>General</c:formatCode>
                <c:ptCount val="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27-C7DF-4053-BAB8-38C8C23C4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7"/>
      </c:doughnutChart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0-4484-AFC2-7989D9C0C257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B46-454E-8749-4986F002C08B}"/>
              </c:ext>
            </c:extLst>
          </c:dPt>
          <c:val>
            <c:numRef>
              <c:f>'Travel 2023 1.2'!$Y$94:$Y$95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6-454E-8749-4986F002C08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B0-4484-AFC2-7989D9C0C2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0-4484-AFC2-7989D9C0C257}"/>
              </c:ext>
            </c:extLst>
          </c:dPt>
          <c:val>
            <c:numRef>
              <c:f>'Travel 2023 1.2'!$Z$94:$Z$95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CB46-454E-8749-4986F002C08B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9B0-4484-AFC2-7989D9C0C2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9B0-4484-AFC2-7989D9C0C257}"/>
              </c:ext>
            </c:extLst>
          </c:dPt>
          <c:val>
            <c:numRef>
              <c:f>'Travel 2023 1.2'!$AA$94:$AA$95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CB46-454E-8749-4986F002C08B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9B0-4484-AFC2-7989D9C0C2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9B0-4484-AFC2-7989D9C0C257}"/>
              </c:ext>
            </c:extLst>
          </c:dPt>
          <c:val>
            <c:numRef>
              <c:f>'Travel 2023 1.2'!$AB$94:$AB$95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3-CB46-454E-8749-4986F002C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F-4C23-9C36-20F8F37567DA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BF-4C23-9C36-20F8F37567DA}"/>
              </c:ext>
            </c:extLst>
          </c:dPt>
          <c:val>
            <c:numRef>
              <c:f>'Travel 2023 1.2'!$Y$96:$Y$97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BF-4C23-9C36-20F8F37567D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98BF-4C23-9C36-20F8F37567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8BF-4C23-9C36-20F8F37567DA}"/>
              </c:ext>
            </c:extLst>
          </c:dPt>
          <c:val>
            <c:numRef>
              <c:f>'Travel 2023 1.2'!$Z$96:$Z$97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9-98BF-4C23-9C36-20F8F37567DA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8BF-4C23-9C36-20F8F37567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8BF-4C23-9C36-20F8F37567DA}"/>
              </c:ext>
            </c:extLst>
          </c:dPt>
          <c:val>
            <c:numRef>
              <c:f>'Travel 2023 1.2'!$AA$96:$AA$97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E-98BF-4C23-9C36-20F8F37567DA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8BF-4C23-9C36-20F8F37567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8BF-4C23-9C36-20F8F37567DA}"/>
              </c:ext>
            </c:extLst>
          </c:dPt>
          <c:val>
            <c:numRef>
              <c:f>'Travel 2023 1.2'!$AB$96:$AB$97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3-98BF-4C23-9C36-20F8F3756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E-4973-A8F3-3B339F1D3386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CE-4973-A8F3-3B339F1D3386}"/>
              </c:ext>
            </c:extLst>
          </c:dPt>
          <c:val>
            <c:numRef>
              <c:f>'Travel 2023 1.2'!$AF$96:$AF$97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CE-4973-A8F3-3B339F1D338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ECE-4973-A8F3-3B339F1D33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ECE-4973-A8F3-3B339F1D3386}"/>
              </c:ext>
            </c:extLst>
          </c:dPt>
          <c:val>
            <c:numRef>
              <c:f>'Travel 2023 1.2'!$AG$96:$AG$97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9-4ECE-4973-A8F3-3B339F1D3386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ECE-4973-A8F3-3B339F1D33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ECE-4973-A8F3-3B339F1D3386}"/>
              </c:ext>
            </c:extLst>
          </c:dPt>
          <c:val>
            <c:numRef>
              <c:f>'Travel 2023 1.2'!$AH$96:$AH$97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E-4ECE-4973-A8F3-3B339F1D3386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ECE-4973-A8F3-3B339F1D33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ECE-4973-A8F3-3B339F1D3386}"/>
              </c:ext>
            </c:extLst>
          </c:dPt>
          <c:val>
            <c:numRef>
              <c:f>'Travel 2023 1.2'!$AI$96:$AI$97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3-4ECE-4973-A8F3-3B339F1D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A-4569-8AA3-2F183F13869C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4A-4569-8AA3-2F183F13869C}"/>
              </c:ext>
            </c:extLst>
          </c:dPt>
          <c:val>
            <c:numRef>
              <c:f>'Travel 2023 1.2'!$AF$94:$AF$95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4A-4569-8AA3-2F183F13869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E4A-4569-8AA3-2F183F138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5E4A-4569-8AA3-2F183F13869C}"/>
              </c:ext>
            </c:extLst>
          </c:dPt>
          <c:val>
            <c:numRef>
              <c:f>'Travel 2023 1.2'!$AG$94:$AG$95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9-5E4A-4569-8AA3-2F183F13869C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4A-4569-8AA3-2F183F138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4A-4569-8AA3-2F183F13869C}"/>
              </c:ext>
            </c:extLst>
          </c:dPt>
          <c:val>
            <c:numRef>
              <c:f>'Travel 2023 1.2'!$AH$94:$AH$95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E-5E4A-4569-8AA3-2F183F13869C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E4A-4569-8AA3-2F183F138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E4A-4569-8AA3-2F183F13869C}"/>
              </c:ext>
            </c:extLst>
          </c:dPt>
          <c:val>
            <c:numRef>
              <c:f>'Travel 2023 1.2'!$AI$94:$AI$95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3-5E4A-4569-8AA3-2F183F138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A-4569-8AA3-2F183F13869C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4A-4569-8AA3-2F183F13869C}"/>
              </c:ext>
            </c:extLst>
          </c:dPt>
          <c:val>
            <c:numRef>
              <c:f>'Travel 2023 1.2'!$P$94:$P$95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4A-4569-8AA3-2F183F13869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E4A-4569-8AA3-2F183F138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5E4A-4569-8AA3-2F183F13869C}"/>
              </c:ext>
            </c:extLst>
          </c:dPt>
          <c:val>
            <c:numRef>
              <c:f>'Travel 2023 1.2'!$Q$94:$Q$95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9-5E4A-4569-8AA3-2F183F13869C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4A-4569-8AA3-2F183F138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4A-4569-8AA3-2F183F13869C}"/>
              </c:ext>
            </c:extLst>
          </c:dPt>
          <c:val>
            <c:numRef>
              <c:f>'Travel 2023 1.2'!$R$94:$R$95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E-5E4A-4569-8AA3-2F183F13869C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E4A-4569-8AA3-2F183F138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E4A-4569-8AA3-2F183F13869C}"/>
              </c:ext>
            </c:extLst>
          </c:dPt>
          <c:val>
            <c:numRef>
              <c:f>'Travel 2023 1.2'!$S$94:$S$95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3-5E4A-4569-8AA3-2F183F13869C}"/>
            </c:ext>
          </c:extLst>
        </c:ser>
        <c:ser>
          <c:idx val="4"/>
          <c:order val="4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172-402A-BC5D-318DB80C57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172-402A-BC5D-318DB80C571D}"/>
              </c:ext>
            </c:extLst>
          </c:dPt>
          <c:val>
            <c:numRef>
              <c:f>'Travel 2023 1.2'!$T$94:$T$95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0-FA43-4622-8391-6115E81C4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16216472948486E-2"/>
          <c:y val="0"/>
          <c:w val="0.58351945224425594"/>
          <c:h val="1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6350"/>
          </c:spPr>
          <c:dPt>
            <c:idx val="0"/>
            <c:bubble3D val="0"/>
            <c:spPr>
              <a:solidFill>
                <a:schemeClr val="accent1">
                  <a:lumMod val="75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C-484C-9680-BFF5EB7378E7}"/>
              </c:ext>
            </c:extLst>
          </c:dPt>
          <c:dPt>
            <c:idx val="1"/>
            <c:bubble3D val="0"/>
            <c:spPr>
              <a:solidFill>
                <a:schemeClr val="accent6">
                  <a:lumMod val="50000"/>
                </a:schemeClr>
              </a:solidFill>
              <a:ln w="63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CC-484C-9680-BFF5EB7378E7}"/>
              </c:ext>
            </c:extLst>
          </c:dPt>
          <c:val>
            <c:numRef>
              <c:f>'Travel 2023 1.2'!$P$96:$P$97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C-484C-9680-BFF5EB7378E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2CC-484C-9680-BFF5EB7378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2CC-484C-9680-BFF5EB7378E7}"/>
              </c:ext>
            </c:extLst>
          </c:dPt>
          <c:val>
            <c:numRef>
              <c:f>'Travel 2023 1.2'!$Q$96:$Q$97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9-22CC-484C-9680-BFF5EB7378E7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2CC-484C-9680-BFF5EB7378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2CC-484C-9680-BFF5EB7378E7}"/>
              </c:ext>
            </c:extLst>
          </c:dPt>
          <c:val>
            <c:numRef>
              <c:f>'Travel 2023 1.2'!$R$96:$R$97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E-22CC-484C-9680-BFF5EB7378E7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2CC-484C-9680-BFF5EB7378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2CC-484C-9680-BFF5EB7378E7}"/>
              </c:ext>
            </c:extLst>
          </c:dPt>
          <c:val>
            <c:numRef>
              <c:f>'Travel 2023 1.2'!$S$96:$S$97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3-22CC-484C-9680-BFF5EB7378E7}"/>
            </c:ext>
          </c:extLst>
        </c:ser>
        <c:ser>
          <c:idx val="4"/>
          <c:order val="4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2CC-484C-9680-BFF5EB7378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2CC-484C-9680-BFF5EB7378E7}"/>
              </c:ext>
            </c:extLst>
          </c:dPt>
          <c:val>
            <c:numRef>
              <c:f>'Travel 2023 1.2'!$T$96:$T$97</c:f>
              <c:numCache>
                <c:formatCode>"$"#,##0.00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18-22CC-484C-9680-BFF5EB737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checked="Checked" fmlaLink="DE166" lockText="1" noThreeD="1"/>
</file>

<file path=xl/ctrlProps/ctrlProp2.xml><?xml version="1.0" encoding="utf-8"?>
<formControlPr xmlns="http://schemas.microsoft.com/office/spreadsheetml/2009/9/main" objectType="CheckBox" checked="Checked" fmlaLink="DF166" lockText="1" noThreeD="1"/>
</file>

<file path=xl/ctrlProps/ctrlProp3.xml><?xml version="1.0" encoding="utf-8"?>
<formControlPr xmlns="http://schemas.microsoft.com/office/spreadsheetml/2009/9/main" objectType="CheckBox" fmlaLink="DD94" lockText="1" noThreeD="1"/>
</file>

<file path=xl/ctrlProps/ctrlProp4.xml><?xml version="1.0" encoding="utf-8"?>
<formControlPr xmlns="http://schemas.microsoft.com/office/spreadsheetml/2009/9/main" objectType="CheckBox" fmlaLink="$DU$384" lockText="1" noThreeD="1"/>
</file>

<file path=xl/ctrlProps/ctrlProp5.xml><?xml version="1.0" encoding="utf-8"?>
<formControlPr xmlns="http://schemas.microsoft.com/office/spreadsheetml/2009/9/main" objectType="CheckBox" fmlaLink="$DU$385" lockText="1" noThreeD="1"/>
</file>

<file path=xl/ctrlProps/ctrlProp6.xml><?xml version="1.0" encoding="utf-8"?>
<formControlPr xmlns="http://schemas.microsoft.com/office/spreadsheetml/2009/9/main" objectType="CheckBox" fmlaLink="$DU$387" lockText="1" noThreeD="1"/>
</file>

<file path=xl/ctrlProps/ctrlProp7.xml><?xml version="1.0" encoding="utf-8"?>
<formControlPr xmlns="http://schemas.microsoft.com/office/spreadsheetml/2009/9/main" objectType="CheckBox" fmlaLink="$DM$228" lockText="1" noThreeD="1"/>
</file>

<file path=xl/ctrlProps/ctrlProp8.xml><?xml version="1.0" encoding="utf-8"?>
<formControlPr xmlns="http://schemas.microsoft.com/office/spreadsheetml/2009/9/main" objectType="CheckBox" fmlaLink="DR400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sv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openxmlformats.org/officeDocument/2006/relationships/image" Target="../media/image20.svg"/><Relationship Id="rId34" Type="http://schemas.openxmlformats.org/officeDocument/2006/relationships/chart" Target="../charts/chart6.xml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svg"/><Relationship Id="rId25" Type="http://schemas.openxmlformats.org/officeDocument/2006/relationships/image" Target="../media/image24.svg"/><Relationship Id="rId33" Type="http://schemas.openxmlformats.org/officeDocument/2006/relationships/chart" Target="../charts/chart5.xml"/><Relationship Id="rId2" Type="http://schemas.openxmlformats.org/officeDocument/2006/relationships/image" Target="../media/image2.sv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0.svg"/><Relationship Id="rId24" Type="http://schemas.openxmlformats.org/officeDocument/2006/relationships/image" Target="../media/image23.png"/><Relationship Id="rId32" Type="http://schemas.openxmlformats.org/officeDocument/2006/relationships/chart" Target="../charts/chart4.xml"/><Relationship Id="rId5" Type="http://schemas.openxmlformats.org/officeDocument/2006/relationships/image" Target="../media/image5.png"/><Relationship Id="rId15" Type="http://schemas.openxmlformats.org/officeDocument/2006/relationships/image" Target="../media/image14.svg"/><Relationship Id="rId23" Type="http://schemas.openxmlformats.org/officeDocument/2006/relationships/image" Target="../media/image22.svg"/><Relationship Id="rId28" Type="http://schemas.openxmlformats.org/officeDocument/2006/relationships/image" Target="../media/image27.png"/><Relationship Id="rId10" Type="http://schemas.openxmlformats.org/officeDocument/2006/relationships/image" Target="../media/image9.png"/><Relationship Id="rId19" Type="http://schemas.openxmlformats.org/officeDocument/2006/relationships/image" Target="../media/image18.svg"/><Relationship Id="rId31" Type="http://schemas.openxmlformats.org/officeDocument/2006/relationships/chart" Target="../charts/chart3.xml"/><Relationship Id="rId4" Type="http://schemas.openxmlformats.org/officeDocument/2006/relationships/image" Target="../media/image4.svg"/><Relationship Id="rId9" Type="http://schemas.openxmlformats.org/officeDocument/2006/relationships/chart" Target="../charts/chart1.xml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svg"/><Relationship Id="rId30" Type="http://schemas.openxmlformats.org/officeDocument/2006/relationships/chart" Target="../charts/chart2.xml"/><Relationship Id="rId35" Type="http://schemas.openxmlformats.org/officeDocument/2006/relationships/chart" Target="../charts/chart7.xml"/><Relationship Id="rId8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0.jpeg"/><Relationship Id="rId1" Type="http://schemas.openxmlformats.org/officeDocument/2006/relationships/image" Target="../media/image29.png"/><Relationship Id="rId6" Type="http://schemas.openxmlformats.org/officeDocument/2006/relationships/hyperlink" Target="https://pcsmypov.com/" TargetMode="External"/><Relationship Id="rId5" Type="http://schemas.openxmlformats.org/officeDocument/2006/relationships/hyperlink" Target="https://dot.alaska.gov/amhs/fleet.shtml" TargetMode="External"/><Relationship Id="rId4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svg"/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2" Type="http://schemas.openxmlformats.org/officeDocument/2006/relationships/image" Target="../media/image34.svg"/><Relationship Id="rId1" Type="http://schemas.openxmlformats.org/officeDocument/2006/relationships/image" Target="../media/image33.png"/><Relationship Id="rId6" Type="http://schemas.openxmlformats.org/officeDocument/2006/relationships/image" Target="../media/image38.svg"/><Relationship Id="rId5" Type="http://schemas.openxmlformats.org/officeDocument/2006/relationships/image" Target="../media/image37.png"/><Relationship Id="rId4" Type="http://schemas.openxmlformats.org/officeDocument/2006/relationships/image" Target="../media/image36.sv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52965</xdr:colOff>
      <xdr:row>11</xdr:row>
      <xdr:rowOff>5861</xdr:rowOff>
    </xdr:from>
    <xdr:to>
      <xdr:col>37</xdr:col>
      <xdr:colOff>86456</xdr:colOff>
      <xdr:row>28</xdr:row>
      <xdr:rowOff>35168</xdr:rowOff>
    </xdr:to>
    <xdr:pic>
      <xdr:nvPicPr>
        <xdr:cNvPr id="2" name="Graphic 1" descr="A city block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t="10042" b="32029"/>
        <a:stretch/>
      </xdr:blipFill>
      <xdr:spPr>
        <a:xfrm>
          <a:off x="633257" y="627184"/>
          <a:ext cx="8204476" cy="2702169"/>
        </a:xfrm>
        <a:prstGeom prst="rect">
          <a:avLst/>
        </a:prstGeom>
      </xdr:spPr>
    </xdr:pic>
    <xdr:clientData/>
  </xdr:twoCellAnchor>
  <xdr:twoCellAnchor editAs="oneCell">
    <xdr:from>
      <xdr:col>31</xdr:col>
      <xdr:colOff>117231</xdr:colOff>
      <xdr:row>10</xdr:row>
      <xdr:rowOff>273091</xdr:rowOff>
    </xdr:from>
    <xdr:to>
      <xdr:col>37</xdr:col>
      <xdr:colOff>61015</xdr:colOff>
      <xdr:row>18</xdr:row>
      <xdr:rowOff>99645</xdr:rowOff>
    </xdr:to>
    <xdr:pic>
      <xdr:nvPicPr>
        <xdr:cNvPr id="3" name="Graphic 2" descr="Horizontal, line filled circl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866185" y="583753"/>
          <a:ext cx="1004723" cy="1004723"/>
        </a:xfrm>
        <a:prstGeom prst="rect">
          <a:avLst/>
        </a:prstGeom>
      </xdr:spPr>
    </xdr:pic>
    <xdr:clientData/>
  </xdr:twoCellAnchor>
  <xdr:twoCellAnchor editAs="oneCell">
    <xdr:from>
      <xdr:col>27</xdr:col>
      <xdr:colOff>99647</xdr:colOff>
      <xdr:row>98</xdr:row>
      <xdr:rowOff>11723</xdr:rowOff>
    </xdr:from>
    <xdr:to>
      <xdr:col>39</xdr:col>
      <xdr:colOff>29308</xdr:colOff>
      <xdr:row>108</xdr:row>
      <xdr:rowOff>64477</xdr:rowOff>
    </xdr:to>
    <xdr:pic>
      <xdr:nvPicPr>
        <xdr:cNvPr id="4" name="Graphic 3" descr="Beach with surfboard and seagull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40062" y="14378354"/>
          <a:ext cx="2110154" cy="2110154"/>
        </a:xfrm>
        <a:prstGeom prst="rect">
          <a:avLst/>
        </a:prstGeom>
      </xdr:spPr>
    </xdr:pic>
    <xdr:clientData/>
  </xdr:twoCellAnchor>
  <xdr:twoCellAnchor editAs="oneCell">
    <xdr:from>
      <xdr:col>3</xdr:col>
      <xdr:colOff>52754</xdr:colOff>
      <xdr:row>5</xdr:row>
      <xdr:rowOff>222738</xdr:rowOff>
    </xdr:from>
    <xdr:to>
      <xdr:col>15</xdr:col>
      <xdr:colOff>64478</xdr:colOff>
      <xdr:row>19</xdr:row>
      <xdr:rowOff>99647</xdr:rowOff>
    </xdr:to>
    <xdr:pic>
      <xdr:nvPicPr>
        <xdr:cNvPr id="5" name="Graphic 4" descr="A brushstrok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8077" t="30001" r="2436" b="33332"/>
        <a:stretch/>
      </xdr:blipFill>
      <xdr:spPr>
        <a:xfrm>
          <a:off x="639494" y="222738"/>
          <a:ext cx="4097802" cy="1678746"/>
        </a:xfrm>
        <a:prstGeom prst="rect">
          <a:avLst/>
        </a:prstGeom>
      </xdr:spPr>
    </xdr:pic>
    <xdr:clientData/>
  </xdr:twoCellAnchor>
  <xdr:twoCellAnchor>
    <xdr:from>
      <xdr:col>42</xdr:col>
      <xdr:colOff>10584</xdr:colOff>
      <xdr:row>319</xdr:row>
      <xdr:rowOff>73122</xdr:rowOff>
    </xdr:from>
    <xdr:to>
      <xdr:col>45</xdr:col>
      <xdr:colOff>101216</xdr:colOff>
      <xdr:row>319</xdr:row>
      <xdr:rowOff>162406</xdr:rowOff>
    </xdr:to>
    <xdr:sp macro="" textlink="">
      <xdr:nvSpPr>
        <xdr:cNvPr id="6" name="Rounded Rectangle 59508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0571904" y="17922240"/>
          <a:ext cx="669752" cy="0"/>
        </a:xfrm>
        <a:prstGeom prst="roundRect">
          <a:avLst/>
        </a:prstGeom>
        <a:solidFill>
          <a:srgbClr val="FF75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150</xdr:col>
      <xdr:colOff>41415</xdr:colOff>
      <xdr:row>223</xdr:row>
      <xdr:rowOff>0</xdr:rowOff>
    </xdr:from>
    <xdr:to>
      <xdr:col>154</xdr:col>
      <xdr:colOff>315043</xdr:colOff>
      <xdr:row>223</xdr:row>
      <xdr:rowOff>2001</xdr:rowOff>
    </xdr:to>
    <xdr:sp macro="" textlink="">
      <xdr:nvSpPr>
        <xdr:cNvPr id="7" name="Rounded Rectangl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7282160" y="17922240"/>
          <a:ext cx="0" cy="0"/>
        </a:xfrm>
        <a:prstGeom prst="roundRect">
          <a:avLst>
            <a:gd name="adj" fmla="val 50000"/>
          </a:avLst>
        </a:prstGeom>
        <a:solidFill>
          <a:srgbClr val="EB6E1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161</xdr:col>
      <xdr:colOff>41415</xdr:colOff>
      <xdr:row>223</xdr:row>
      <xdr:rowOff>0</xdr:rowOff>
    </xdr:from>
    <xdr:to>
      <xdr:col>165</xdr:col>
      <xdr:colOff>324352</xdr:colOff>
      <xdr:row>223</xdr:row>
      <xdr:rowOff>2001</xdr:rowOff>
    </xdr:to>
    <xdr:sp macro="" textlink="">
      <xdr:nvSpPr>
        <xdr:cNvPr id="8" name="Rounded Rectangl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7282160" y="17922240"/>
          <a:ext cx="0" cy="0"/>
        </a:xfrm>
        <a:prstGeom prst="roundRect">
          <a:avLst>
            <a:gd name="adj" fmla="val 50000"/>
          </a:avLst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148</xdr:col>
      <xdr:colOff>2930</xdr:colOff>
      <xdr:row>200</xdr:row>
      <xdr:rowOff>73270</xdr:rowOff>
    </xdr:from>
    <xdr:to>
      <xdr:col>156</xdr:col>
      <xdr:colOff>612926</xdr:colOff>
      <xdr:row>200</xdr:row>
      <xdr:rowOff>10258</xdr:rowOff>
    </xdr:to>
    <xdr:sp macro="" textlink="">
      <xdr:nvSpPr>
        <xdr:cNvPr id="9" name="Rounded Rectangl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7282160" y="17922240"/>
          <a:ext cx="0" cy="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r>
            <a:rPr lang="en-US" sz="1100">
              <a:latin typeface="Bahnschrift SemiBold" panose="020B0502040204020203" pitchFamily="34" charset="0"/>
            </a:rPr>
            <a:t>Advances</a:t>
          </a:r>
        </a:p>
      </xdr:txBody>
    </xdr:sp>
    <xdr:clientData/>
  </xdr:twoCellAnchor>
  <xdr:twoCellAnchor>
    <xdr:from>
      <xdr:col>151</xdr:col>
      <xdr:colOff>748986</xdr:colOff>
      <xdr:row>223</xdr:row>
      <xdr:rowOff>68036</xdr:rowOff>
    </xdr:from>
    <xdr:to>
      <xdr:col>157</xdr:col>
      <xdr:colOff>573578</xdr:colOff>
      <xdr:row>223</xdr:row>
      <xdr:rowOff>70037</xdr:rowOff>
    </xdr:to>
    <xdr:sp macro="" textlink="">
      <xdr:nvSpPr>
        <xdr:cNvPr id="10" name="Rounded Rectangl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7282160" y="17922240"/>
          <a:ext cx="0" cy="0"/>
        </a:xfrm>
        <a:prstGeom prst="roundRect">
          <a:avLst>
            <a:gd name="adj" fmla="val 50000"/>
          </a:avLst>
        </a:prstGeom>
        <a:solidFill>
          <a:srgbClr val="EB6E1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161</xdr:col>
      <xdr:colOff>41415</xdr:colOff>
      <xdr:row>223</xdr:row>
      <xdr:rowOff>0</xdr:rowOff>
    </xdr:from>
    <xdr:to>
      <xdr:col>165</xdr:col>
      <xdr:colOff>324352</xdr:colOff>
      <xdr:row>223</xdr:row>
      <xdr:rowOff>2001</xdr:rowOff>
    </xdr:to>
    <xdr:sp macro="" textlink="">
      <xdr:nvSpPr>
        <xdr:cNvPr id="11" name="Rounded Rectangle 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7282160" y="17922240"/>
          <a:ext cx="0" cy="0"/>
        </a:xfrm>
        <a:prstGeom prst="roundRect">
          <a:avLst>
            <a:gd name="adj" fmla="val 50000"/>
          </a:avLst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148</xdr:col>
      <xdr:colOff>2930</xdr:colOff>
      <xdr:row>200</xdr:row>
      <xdr:rowOff>73270</xdr:rowOff>
    </xdr:from>
    <xdr:to>
      <xdr:col>156</xdr:col>
      <xdr:colOff>612926</xdr:colOff>
      <xdr:row>200</xdr:row>
      <xdr:rowOff>10258</xdr:rowOff>
    </xdr:to>
    <xdr:sp macro="" textlink="">
      <xdr:nvSpPr>
        <xdr:cNvPr id="12" name="Rounded Rectangl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7282160" y="17922240"/>
          <a:ext cx="0" cy="0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r>
            <a:rPr lang="en-US" sz="1100">
              <a:latin typeface="Bahnschrift SemiBold" panose="020B0502040204020203" pitchFamily="34" charset="0"/>
            </a:rPr>
            <a:t>Advances</a:t>
          </a:r>
        </a:p>
      </xdr:txBody>
    </xdr:sp>
    <xdr:clientData/>
  </xdr:twoCellAnchor>
  <xdr:twoCellAnchor>
    <xdr:from>
      <xdr:col>42</xdr:col>
      <xdr:colOff>95250</xdr:colOff>
      <xdr:row>68</xdr:row>
      <xdr:rowOff>117821</xdr:rowOff>
    </xdr:from>
    <xdr:to>
      <xdr:col>42</xdr:col>
      <xdr:colOff>95250</xdr:colOff>
      <xdr:row>68</xdr:row>
      <xdr:rowOff>119063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10656570" y="9528521"/>
          <a:ext cx="0" cy="1242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70</xdr:col>
          <xdr:colOff>30480</xdr:colOff>
          <xdr:row>101</xdr:row>
          <xdr:rowOff>0</xdr:rowOff>
        </xdr:from>
        <xdr:to>
          <xdr:col>73</xdr:col>
          <xdr:colOff>7620</xdr:colOff>
          <xdr:row>101</xdr:row>
          <xdr:rowOff>259080</xdr:rowOff>
        </xdr:to>
        <xdr:sp macro="" textlink="">
          <xdr:nvSpPr>
            <xdr:cNvPr id="600065" name="Check Box 1" hidden="1">
              <a:extLst>
                <a:ext uri="{63B3BB69-23CF-44E3-9099-C40C66FF867C}">
                  <a14:compatExt spid="_x0000_s600065"/>
                </a:ext>
                <a:ext uri="{FF2B5EF4-FFF2-40B4-BE49-F238E27FC236}">
                  <a16:creationId xmlns:a16="http://schemas.microsoft.com/office/drawing/2014/main" id="{00000000-0008-0000-0000-000001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70</xdr:col>
          <xdr:colOff>30480</xdr:colOff>
          <xdr:row>102</xdr:row>
          <xdr:rowOff>0</xdr:rowOff>
        </xdr:from>
        <xdr:to>
          <xdr:col>73</xdr:col>
          <xdr:colOff>7620</xdr:colOff>
          <xdr:row>102</xdr:row>
          <xdr:rowOff>259080</xdr:rowOff>
        </xdr:to>
        <xdr:sp macro="" textlink="">
          <xdr:nvSpPr>
            <xdr:cNvPr id="600066" name="Check Box 2" hidden="1">
              <a:extLst>
                <a:ext uri="{63B3BB69-23CF-44E3-9099-C40C66FF867C}">
                  <a14:compatExt spid="_x0000_s600066"/>
                </a:ext>
                <a:ext uri="{FF2B5EF4-FFF2-40B4-BE49-F238E27FC236}">
                  <a16:creationId xmlns:a16="http://schemas.microsoft.com/office/drawing/2014/main" id="{00000000-0008-0000-0000-000002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70</xdr:col>
          <xdr:colOff>30480</xdr:colOff>
          <xdr:row>103</xdr:row>
          <xdr:rowOff>0</xdr:rowOff>
        </xdr:from>
        <xdr:to>
          <xdr:col>73</xdr:col>
          <xdr:colOff>7620</xdr:colOff>
          <xdr:row>103</xdr:row>
          <xdr:rowOff>259080</xdr:rowOff>
        </xdr:to>
        <xdr:sp macro="" textlink="">
          <xdr:nvSpPr>
            <xdr:cNvPr id="600067" name="Check Box 3" hidden="1">
              <a:extLst>
                <a:ext uri="{63B3BB69-23CF-44E3-9099-C40C66FF867C}">
                  <a14:compatExt spid="_x0000_s600067"/>
                </a:ext>
                <a:ext uri="{FF2B5EF4-FFF2-40B4-BE49-F238E27FC236}">
                  <a16:creationId xmlns:a16="http://schemas.microsoft.com/office/drawing/2014/main" id="{00000000-0008-0000-0000-000003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213360</xdr:colOff>
          <xdr:row>54</xdr:row>
          <xdr:rowOff>68580</xdr:rowOff>
        </xdr:from>
        <xdr:to>
          <xdr:col>48</xdr:col>
          <xdr:colOff>220980</xdr:colOff>
          <xdr:row>54</xdr:row>
          <xdr:rowOff>297180</xdr:rowOff>
        </xdr:to>
        <xdr:sp macro="" textlink="">
          <xdr:nvSpPr>
            <xdr:cNvPr id="600068" name="Check Box 4" hidden="1">
              <a:extLst>
                <a:ext uri="{63B3BB69-23CF-44E3-9099-C40C66FF867C}">
                  <a14:compatExt spid="_x0000_s600068"/>
                </a:ext>
                <a:ext uri="{FF2B5EF4-FFF2-40B4-BE49-F238E27FC236}">
                  <a16:creationId xmlns:a16="http://schemas.microsoft.com/office/drawing/2014/main" id="{00000000-0008-0000-0000-000004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213360</xdr:colOff>
          <xdr:row>55</xdr:row>
          <xdr:rowOff>68580</xdr:rowOff>
        </xdr:from>
        <xdr:to>
          <xdr:col>48</xdr:col>
          <xdr:colOff>220980</xdr:colOff>
          <xdr:row>55</xdr:row>
          <xdr:rowOff>297180</xdr:rowOff>
        </xdr:to>
        <xdr:sp macro="" textlink="">
          <xdr:nvSpPr>
            <xdr:cNvPr id="600069" name="Check Box 5" hidden="1">
              <a:extLst>
                <a:ext uri="{63B3BB69-23CF-44E3-9099-C40C66FF867C}">
                  <a14:compatExt spid="_x0000_s600069"/>
                </a:ext>
                <a:ext uri="{FF2B5EF4-FFF2-40B4-BE49-F238E27FC236}">
                  <a16:creationId xmlns:a16="http://schemas.microsoft.com/office/drawing/2014/main" id="{00000000-0008-0000-0000-000005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213360</xdr:colOff>
          <xdr:row>56</xdr:row>
          <xdr:rowOff>68580</xdr:rowOff>
        </xdr:from>
        <xdr:to>
          <xdr:col>48</xdr:col>
          <xdr:colOff>220980</xdr:colOff>
          <xdr:row>56</xdr:row>
          <xdr:rowOff>297180</xdr:rowOff>
        </xdr:to>
        <xdr:sp macro="" textlink="">
          <xdr:nvSpPr>
            <xdr:cNvPr id="600070" name="Check Box 6" hidden="1">
              <a:extLst>
                <a:ext uri="{63B3BB69-23CF-44E3-9099-C40C66FF867C}">
                  <a14:compatExt spid="_x0000_s600070"/>
                </a:ext>
                <a:ext uri="{FF2B5EF4-FFF2-40B4-BE49-F238E27FC236}">
                  <a16:creationId xmlns:a16="http://schemas.microsoft.com/office/drawing/2014/main" id="{00000000-0008-0000-0000-000006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213360</xdr:colOff>
          <xdr:row>57</xdr:row>
          <xdr:rowOff>68580</xdr:rowOff>
        </xdr:from>
        <xdr:to>
          <xdr:col>48</xdr:col>
          <xdr:colOff>220980</xdr:colOff>
          <xdr:row>57</xdr:row>
          <xdr:rowOff>297180</xdr:rowOff>
        </xdr:to>
        <xdr:sp macro="" textlink="">
          <xdr:nvSpPr>
            <xdr:cNvPr id="600071" name="Check Box 7" hidden="1">
              <a:extLst>
                <a:ext uri="{63B3BB69-23CF-44E3-9099-C40C66FF867C}">
                  <a14:compatExt spid="_x0000_s600071"/>
                </a:ext>
                <a:ext uri="{FF2B5EF4-FFF2-40B4-BE49-F238E27FC236}">
                  <a16:creationId xmlns:a16="http://schemas.microsoft.com/office/drawing/2014/main" id="{00000000-0008-0000-0000-000007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213360</xdr:colOff>
          <xdr:row>58</xdr:row>
          <xdr:rowOff>45720</xdr:rowOff>
        </xdr:from>
        <xdr:to>
          <xdr:col>48</xdr:col>
          <xdr:colOff>234461</xdr:colOff>
          <xdr:row>58</xdr:row>
          <xdr:rowOff>266700</xdr:rowOff>
        </xdr:to>
        <xdr:sp macro="" textlink="">
          <xdr:nvSpPr>
            <xdr:cNvPr id="600072" name="Check Box 8" hidden="1">
              <a:extLst>
                <a:ext uri="{63B3BB69-23CF-44E3-9099-C40C66FF867C}">
                  <a14:compatExt spid="_x0000_s600072"/>
                </a:ext>
                <a:ext uri="{FF2B5EF4-FFF2-40B4-BE49-F238E27FC236}">
                  <a16:creationId xmlns:a16="http://schemas.microsoft.com/office/drawing/2014/main" id="{00000000-0008-0000-0000-0000082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72</xdr:col>
      <xdr:colOff>6351</xdr:colOff>
      <xdr:row>101</xdr:row>
      <xdr:rowOff>82551</xdr:rowOff>
    </xdr:from>
    <xdr:to>
      <xdr:col>72</xdr:col>
      <xdr:colOff>87923</xdr:colOff>
      <xdr:row>103</xdr:row>
      <xdr:rowOff>146051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5665451" y="15162531"/>
          <a:ext cx="81572" cy="688340"/>
        </a:xfrm>
        <a:prstGeom prst="rightBrace">
          <a:avLst>
            <a:gd name="adj1" fmla="val 8333"/>
            <a:gd name="adj2" fmla="val 9448"/>
          </a:avLst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67</xdr:col>
      <xdr:colOff>26943</xdr:colOff>
      <xdr:row>5</xdr:row>
      <xdr:rowOff>14401</xdr:rowOff>
    </xdr:from>
    <xdr:ext cx="2094932" cy="29030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4241174" y="14401"/>
          <a:ext cx="2094932" cy="2903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solidFill>
                <a:schemeClr val="bg1">
                  <a:lumMod val="50000"/>
                </a:schemeClr>
              </a:solidFill>
              <a:latin typeface="Consolas" panose="020B0609020204030204" pitchFamily="49" charset="0"/>
            </a:rPr>
            <a:t>JAN - SEPT 2023 FY23 1.2</a:t>
          </a:r>
        </a:p>
      </xdr:txBody>
    </xdr:sp>
    <xdr:clientData/>
  </xdr:oneCellAnchor>
  <xdr:twoCellAnchor>
    <xdr:from>
      <xdr:col>11</xdr:col>
      <xdr:colOff>16622</xdr:colOff>
      <xdr:row>306</xdr:row>
      <xdr:rowOff>6350</xdr:rowOff>
    </xdr:from>
    <xdr:to>
      <xdr:col>13</xdr:col>
      <xdr:colOff>317500</xdr:colOff>
      <xdr:row>308</xdr:row>
      <xdr:rowOff>0</xdr:rowOff>
    </xdr:to>
    <xdr:sp macro="" textlink="">
      <xdr:nvSpPr>
        <xdr:cNvPr id="16" name="Left Brac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5400000">
          <a:off x="3615111" y="17577491"/>
          <a:ext cx="0" cy="689498"/>
        </a:xfrm>
        <a:prstGeom prst="leftBrace">
          <a:avLst/>
        </a:prstGeom>
        <a:ln w="12700">
          <a:solidFill>
            <a:srgbClr val="26425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43</xdr:col>
      <xdr:colOff>10584</xdr:colOff>
      <xdr:row>325</xdr:row>
      <xdr:rowOff>244572</xdr:rowOff>
    </xdr:from>
    <xdr:to>
      <xdr:col>43</xdr:col>
      <xdr:colOff>76200</xdr:colOff>
      <xdr:row>325</xdr:row>
      <xdr:rowOff>311150</xdr:rowOff>
    </xdr:to>
    <xdr:sp macro="" textlink="">
      <xdr:nvSpPr>
        <xdr:cNvPr id="17" name="Rounded Rectangle 59508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0678584" y="17922240"/>
          <a:ext cx="65616" cy="0"/>
        </a:xfrm>
        <a:prstGeom prst="roundRect">
          <a:avLst/>
        </a:prstGeom>
        <a:solidFill>
          <a:srgbClr val="FF75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41</xdr:col>
      <xdr:colOff>117230</xdr:colOff>
      <xdr:row>76</xdr:row>
      <xdr:rowOff>122358</xdr:rowOff>
    </xdr:from>
    <xdr:to>
      <xdr:col>49</xdr:col>
      <xdr:colOff>164122</xdr:colOff>
      <xdr:row>81</xdr:row>
      <xdr:rowOff>232147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41</xdr:col>
      <xdr:colOff>419100</xdr:colOff>
      <xdr:row>341</xdr:row>
      <xdr:rowOff>165100</xdr:rowOff>
    </xdr:from>
    <xdr:to>
      <xdr:col>55</xdr:col>
      <xdr:colOff>152400</xdr:colOff>
      <xdr:row>358</xdr:row>
      <xdr:rowOff>38100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0530840" y="17922240"/>
          <a:ext cx="2796540" cy="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19</xdr:col>
      <xdr:colOff>90667</xdr:colOff>
      <xdr:row>55</xdr:row>
      <xdr:rowOff>57315</xdr:rowOff>
    </xdr:from>
    <xdr:to>
      <xdr:col>20</xdr:col>
      <xdr:colOff>123575</xdr:colOff>
      <xdr:row>55</xdr:row>
      <xdr:rowOff>272663</xdr:rowOff>
    </xdr:to>
    <xdr:pic>
      <xdr:nvPicPr>
        <xdr:cNvPr id="44" name="Graphic 43" descr="Fuel with solid fill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5432287" y="7547775"/>
          <a:ext cx="208168" cy="215348"/>
        </a:xfrm>
        <a:prstGeom prst="rect">
          <a:avLst/>
        </a:prstGeom>
      </xdr:spPr>
    </xdr:pic>
    <xdr:clientData/>
  </xdr:twoCellAnchor>
  <xdr:twoCellAnchor editAs="oneCell">
    <xdr:from>
      <xdr:col>19</xdr:col>
      <xdr:colOff>82635</xdr:colOff>
      <xdr:row>54</xdr:row>
      <xdr:rowOff>69272</xdr:rowOff>
    </xdr:from>
    <xdr:to>
      <xdr:col>20</xdr:col>
      <xdr:colOff>124154</xdr:colOff>
      <xdr:row>54</xdr:row>
      <xdr:rowOff>283706</xdr:rowOff>
    </xdr:to>
    <xdr:pic>
      <xdr:nvPicPr>
        <xdr:cNvPr id="45" name="Graphic 44" descr="Sleep with solid fill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424255" y="7247312"/>
          <a:ext cx="216779" cy="214434"/>
        </a:xfrm>
        <a:prstGeom prst="rect">
          <a:avLst/>
        </a:prstGeom>
      </xdr:spPr>
    </xdr:pic>
    <xdr:clientData/>
  </xdr:twoCellAnchor>
  <xdr:twoCellAnchor editAs="oneCell">
    <xdr:from>
      <xdr:col>9</xdr:col>
      <xdr:colOff>360740</xdr:colOff>
      <xdr:row>54</xdr:row>
      <xdr:rowOff>79130</xdr:rowOff>
    </xdr:from>
    <xdr:to>
      <xdr:col>10</xdr:col>
      <xdr:colOff>71783</xdr:colOff>
      <xdr:row>54</xdr:row>
      <xdr:rowOff>265044</xdr:rowOff>
    </xdr:to>
    <xdr:pic>
      <xdr:nvPicPr>
        <xdr:cNvPr id="46" name="Graphic 45" descr="Van with solid fill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2768660" y="7295270"/>
          <a:ext cx="183483" cy="185914"/>
        </a:xfrm>
        <a:prstGeom prst="rect">
          <a:avLst/>
        </a:prstGeom>
      </xdr:spPr>
    </xdr:pic>
    <xdr:clientData/>
  </xdr:twoCellAnchor>
  <xdr:twoCellAnchor editAs="oneCell">
    <xdr:from>
      <xdr:col>9</xdr:col>
      <xdr:colOff>344406</xdr:colOff>
      <xdr:row>55</xdr:row>
      <xdr:rowOff>62797</xdr:rowOff>
    </xdr:from>
    <xdr:to>
      <xdr:col>10</xdr:col>
      <xdr:colOff>71100</xdr:colOff>
      <xdr:row>55</xdr:row>
      <xdr:rowOff>264362</xdr:rowOff>
    </xdr:to>
    <xdr:pic>
      <xdr:nvPicPr>
        <xdr:cNvPr id="47" name="Graphic 46" descr="Airplane with solid fill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2741775" y="7524535"/>
          <a:ext cx="201479" cy="201565"/>
        </a:xfrm>
        <a:prstGeom prst="rect">
          <a:avLst/>
        </a:prstGeom>
      </xdr:spPr>
    </xdr:pic>
    <xdr:clientData/>
  </xdr:twoCellAnchor>
  <xdr:twoCellAnchor editAs="oneCell">
    <xdr:from>
      <xdr:col>19</xdr:col>
      <xdr:colOff>117996</xdr:colOff>
      <xdr:row>57</xdr:row>
      <xdr:rowOff>178055</xdr:rowOff>
    </xdr:from>
    <xdr:to>
      <xdr:col>20</xdr:col>
      <xdr:colOff>156283</xdr:colOff>
      <xdr:row>58</xdr:row>
      <xdr:rowOff>79838</xdr:rowOff>
    </xdr:to>
    <xdr:pic>
      <xdr:nvPicPr>
        <xdr:cNvPr id="48" name="Graphic 47" descr="Remote work with solid fill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5446134" y="8261117"/>
          <a:ext cx="214134" cy="212444"/>
        </a:xfrm>
        <a:prstGeom prst="rect">
          <a:avLst/>
        </a:prstGeom>
      </xdr:spPr>
    </xdr:pic>
    <xdr:clientData/>
  </xdr:twoCellAnchor>
  <xdr:twoCellAnchor editAs="oneCell">
    <xdr:from>
      <xdr:col>19</xdr:col>
      <xdr:colOff>60831</xdr:colOff>
      <xdr:row>56</xdr:row>
      <xdr:rowOff>81501</xdr:rowOff>
    </xdr:from>
    <xdr:to>
      <xdr:col>20</xdr:col>
      <xdr:colOff>111012</xdr:colOff>
      <xdr:row>56</xdr:row>
      <xdr:rowOff>302371</xdr:rowOff>
    </xdr:to>
    <xdr:pic>
      <xdr:nvPicPr>
        <xdr:cNvPr id="49" name="Graphic 48" descr="Drawing compass with solid fill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5402451" y="7884381"/>
          <a:ext cx="225441" cy="220870"/>
        </a:xfrm>
        <a:prstGeom prst="rect">
          <a:avLst/>
        </a:prstGeom>
      </xdr:spPr>
    </xdr:pic>
    <xdr:clientData/>
  </xdr:twoCellAnchor>
  <xdr:twoCellAnchor>
    <xdr:from>
      <xdr:col>81</xdr:col>
      <xdr:colOff>93909</xdr:colOff>
      <xdr:row>5</xdr:row>
      <xdr:rowOff>29308</xdr:rowOff>
    </xdr:from>
    <xdr:to>
      <xdr:col>82</xdr:col>
      <xdr:colOff>241271</xdr:colOff>
      <xdr:row>10</xdr:row>
      <xdr:rowOff>22374</xdr:rowOff>
    </xdr:to>
    <xdr:grpSp>
      <xdr:nvGrpSpPr>
        <xdr:cNvPr id="50" name="Group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pSpPr/>
      </xdr:nvGrpSpPr>
      <xdr:grpSpPr>
        <a:xfrm>
          <a:off x="16172109" y="29308"/>
          <a:ext cx="270454" cy="303728"/>
          <a:chOff x="6041512" y="674869"/>
          <a:chExt cx="2346009" cy="2511983"/>
        </a:xfrm>
        <a:solidFill>
          <a:schemeClr val="tx1">
            <a:lumMod val="50000"/>
            <a:lumOff val="50000"/>
          </a:schemeClr>
        </a:solidFill>
      </xdr:grpSpPr>
      <xdr:pic>
        <xdr:nvPicPr>
          <xdr:cNvPr id="51" name="Graphic 50" descr="North America with solid fill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6041512" y="674869"/>
            <a:ext cx="2346009" cy="2511983"/>
          </a:xfrm>
          <a:prstGeom prst="rect">
            <a:avLst/>
          </a:prstGeom>
        </xdr:spPr>
      </xdr:pic>
      <xdr:pic>
        <xdr:nvPicPr>
          <xdr:cNvPr id="52" name="Graphic 51" descr="Drawing compass with solid fill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6621479" y="1645096"/>
            <a:ext cx="617521" cy="617521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536040</xdr:colOff>
      <xdr:row>10</xdr:row>
      <xdr:rowOff>275491</xdr:rowOff>
    </xdr:from>
    <xdr:to>
      <xdr:col>14</xdr:col>
      <xdr:colOff>173279</xdr:colOff>
      <xdr:row>18</xdr:row>
      <xdr:rowOff>111511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1122780" y="587911"/>
          <a:ext cx="3012899" cy="1024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400" b="1">
              <a:solidFill>
                <a:schemeClr val="bg1"/>
              </a:solidFill>
              <a:latin typeface="Consolas" panose="020B0609020204030204" pitchFamily="49" charset="0"/>
            </a:rPr>
            <a:t>TRAVEL</a:t>
          </a:r>
          <a:r>
            <a:rPr lang="en-US" sz="1400" b="1" baseline="0">
              <a:solidFill>
                <a:schemeClr val="bg1"/>
              </a:solidFill>
              <a:latin typeface="Consolas" panose="020B0609020204030204" pitchFamily="49" charset="0"/>
            </a:rPr>
            <a:t> SHEET 	</a:t>
          </a:r>
        </a:p>
        <a:p>
          <a:pPr algn="l"/>
          <a:r>
            <a:rPr lang="en-US" sz="1200" b="1">
              <a:solidFill>
                <a:schemeClr val="bg1"/>
              </a:solidFill>
              <a:latin typeface="Consolas" panose="020B0609020204030204" pitchFamily="49" charset="0"/>
            </a:rPr>
            <a:t>JAN - SEPT 2023 </a:t>
          </a:r>
        </a:p>
        <a:p>
          <a:pPr algn="l"/>
          <a:r>
            <a:rPr lang="en-US" sz="1200" b="1" baseline="0">
              <a:solidFill>
                <a:schemeClr val="bg1"/>
              </a:solidFill>
              <a:latin typeface="Consolas" panose="020B0609020204030204" pitchFamily="49" charset="0"/>
            </a:rPr>
            <a:t>FY23 </a:t>
          </a:r>
          <a:r>
            <a:rPr lang="en-US" sz="1200" b="1">
              <a:solidFill>
                <a:schemeClr val="bg1"/>
              </a:solidFill>
              <a:latin typeface="Consolas" panose="020B0609020204030204" pitchFamily="49" charset="0"/>
            </a:rPr>
            <a:t>1.2</a:t>
          </a:r>
        </a:p>
      </xdr:txBody>
    </xdr:sp>
    <xdr:clientData/>
  </xdr:twoCellAnchor>
  <xdr:twoCellAnchor editAs="oneCell">
    <xdr:from>
      <xdr:col>2</xdr:col>
      <xdr:colOff>193430</xdr:colOff>
      <xdr:row>41</xdr:row>
      <xdr:rowOff>70340</xdr:rowOff>
    </xdr:from>
    <xdr:to>
      <xdr:col>7</xdr:col>
      <xdr:colOff>187568</xdr:colOff>
      <xdr:row>51</xdr:row>
      <xdr:rowOff>5863</xdr:rowOff>
    </xdr:to>
    <xdr:pic>
      <xdr:nvPicPr>
        <xdr:cNvPr id="61" name="Graphic 60" descr="Beach with lounge chair, umbrella and palm trees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566810" y="5312900"/>
          <a:ext cx="1480038" cy="1477693"/>
        </a:xfrm>
        <a:prstGeom prst="rect">
          <a:avLst/>
        </a:prstGeom>
      </xdr:spPr>
    </xdr:pic>
    <xdr:clientData/>
  </xdr:twoCellAnchor>
  <xdr:twoCellAnchor editAs="oneCell">
    <xdr:from>
      <xdr:col>9</xdr:col>
      <xdr:colOff>193432</xdr:colOff>
      <xdr:row>25</xdr:row>
      <xdr:rowOff>29309</xdr:rowOff>
    </xdr:from>
    <xdr:to>
      <xdr:col>10</xdr:col>
      <xdr:colOff>375138</xdr:colOff>
      <xdr:row>28</xdr:row>
      <xdr:rowOff>11723</xdr:rowOff>
    </xdr:to>
    <xdr:pic>
      <xdr:nvPicPr>
        <xdr:cNvPr id="62" name="Graphic 61" descr="Two palm trees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2590801" y="2649417"/>
          <a:ext cx="656491" cy="656491"/>
        </a:xfrm>
        <a:prstGeom prst="rect">
          <a:avLst/>
        </a:prstGeom>
      </xdr:spPr>
    </xdr:pic>
    <xdr:clientData/>
  </xdr:twoCellAnchor>
  <xdr:twoCellAnchor editAs="oneCell">
    <xdr:from>
      <xdr:col>20</xdr:col>
      <xdr:colOff>105507</xdr:colOff>
      <xdr:row>25</xdr:row>
      <xdr:rowOff>52753</xdr:rowOff>
    </xdr:from>
    <xdr:to>
      <xdr:col>24</xdr:col>
      <xdr:colOff>263768</xdr:colOff>
      <xdr:row>28</xdr:row>
      <xdr:rowOff>35167</xdr:rowOff>
    </xdr:to>
    <xdr:pic>
      <xdr:nvPicPr>
        <xdr:cNvPr id="600064" name="Graphic 600063" descr="Two palm trees">
          <a:extLst>
            <a:ext uri="{FF2B5EF4-FFF2-40B4-BE49-F238E27FC236}">
              <a16:creationId xmlns:a16="http://schemas.microsoft.com/office/drawing/2014/main" id="{00000000-0008-0000-0000-00000028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5668107" y="2672861"/>
          <a:ext cx="656491" cy="656491"/>
        </a:xfrm>
        <a:prstGeom prst="rect">
          <a:avLst/>
        </a:prstGeom>
      </xdr:spPr>
    </xdr:pic>
    <xdr:clientData/>
  </xdr:twoCellAnchor>
  <xdr:twoCellAnchor>
    <xdr:from>
      <xdr:col>81</xdr:col>
      <xdr:colOff>9058</xdr:colOff>
      <xdr:row>11</xdr:row>
      <xdr:rowOff>35447</xdr:rowOff>
    </xdr:from>
    <xdr:to>
      <xdr:col>82</xdr:col>
      <xdr:colOff>99911</xdr:colOff>
      <xdr:row>18</xdr:row>
      <xdr:rowOff>196101</xdr:rowOff>
    </xdr:to>
    <xdr:sp macro="" textlink="">
      <xdr:nvSpPr>
        <xdr:cNvPr id="19" name="Rectangle: Top Corners Snipped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 rot="5400000">
          <a:off x="15680150" y="1063878"/>
          <a:ext cx="1028162" cy="213945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oneCellAnchor>
    <xdr:from>
      <xdr:col>80</xdr:col>
      <xdr:colOff>195698</xdr:colOff>
      <xdr:row>12</xdr:row>
      <xdr:rowOff>44115</xdr:rowOff>
    </xdr:from>
    <xdr:ext cx="257506" cy="882934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 rot="5400000">
          <a:off x="15750169" y="1025044"/>
          <a:ext cx="882934" cy="257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Consolas" panose="020B0609020204030204" pitchFamily="49" charset="0"/>
            </a:rPr>
            <a:t>QUESTIONS</a:t>
          </a:r>
        </a:p>
      </xdr:txBody>
    </xdr:sp>
    <xdr:clientData/>
  </xdr:oneCellAnchor>
  <xdr:twoCellAnchor>
    <xdr:from>
      <xdr:col>81</xdr:col>
      <xdr:colOff>3760</xdr:colOff>
      <xdr:row>65</xdr:row>
      <xdr:rowOff>19460</xdr:rowOff>
    </xdr:from>
    <xdr:to>
      <xdr:col>82</xdr:col>
      <xdr:colOff>88751</xdr:colOff>
      <xdr:row>70</xdr:row>
      <xdr:rowOff>57558</xdr:rowOff>
    </xdr:to>
    <xdr:sp macro="" textlink="">
      <xdr:nvSpPr>
        <xdr:cNvPr id="24" name="Rectangle: Top Corners Snipped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5400000">
          <a:off x="15651137" y="9254314"/>
          <a:ext cx="1069729" cy="208083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oneCellAnchor>
    <xdr:from>
      <xdr:col>80</xdr:col>
      <xdr:colOff>189388</xdr:colOff>
      <xdr:row>67</xdr:row>
      <xdr:rowOff>102785</xdr:rowOff>
    </xdr:from>
    <xdr:ext cx="257506" cy="72776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 rot="5400000">
          <a:off x="15821444" y="9241591"/>
          <a:ext cx="727763" cy="257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Consolas" panose="020B0609020204030204" pitchFamily="49" charset="0"/>
            </a:rPr>
            <a:t>ANSWERS</a:t>
          </a:r>
        </a:p>
      </xdr:txBody>
    </xdr:sp>
    <xdr:clientData/>
  </xdr:oneCellAnchor>
  <xdr:twoCellAnchor>
    <xdr:from>
      <xdr:col>0</xdr:col>
      <xdr:colOff>152112</xdr:colOff>
      <xdr:row>28</xdr:row>
      <xdr:rowOff>32819</xdr:rowOff>
    </xdr:from>
    <xdr:to>
      <xdr:col>1</xdr:col>
      <xdr:colOff>51106</xdr:colOff>
      <xdr:row>35</xdr:row>
      <xdr:rowOff>13016</xdr:rowOff>
    </xdr:to>
    <xdr:sp macro="" textlink="">
      <xdr:nvSpPr>
        <xdr:cNvPr id="26" name="Rectangle: Top Corners Snipped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 rot="16200000" flipH="1">
          <a:off x="-278282" y="3757398"/>
          <a:ext cx="1070443" cy="209656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126667</xdr:colOff>
      <xdr:row>27</xdr:row>
      <xdr:rowOff>44128</xdr:rowOff>
    </xdr:from>
    <xdr:ext cx="257506" cy="111569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 rot="16200000" flipH="1">
          <a:off x="-302425" y="3714651"/>
          <a:ext cx="1115690" cy="257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Consolas" panose="020B0609020204030204" pitchFamily="49" charset="0"/>
            </a:rPr>
            <a:t>DATE PLANNER</a:t>
          </a:r>
        </a:p>
      </xdr:txBody>
    </xdr:sp>
    <xdr:clientData/>
  </xdr:oneCellAnchor>
  <xdr:twoCellAnchor>
    <xdr:from>
      <xdr:col>0</xdr:col>
      <xdr:colOff>146827</xdr:colOff>
      <xdr:row>98</xdr:row>
      <xdr:rowOff>9375</xdr:rowOff>
    </xdr:from>
    <xdr:to>
      <xdr:col>1</xdr:col>
      <xdr:colOff>45821</xdr:colOff>
      <xdr:row>103</xdr:row>
      <xdr:rowOff>47473</xdr:rowOff>
    </xdr:to>
    <xdr:sp macro="" textlink="">
      <xdr:nvSpPr>
        <xdr:cNvPr id="31" name="Rectangle: Top Corners Snipped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16200000" flipH="1">
          <a:off x="-283210" y="14806043"/>
          <a:ext cx="1069729" cy="209656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123786</xdr:colOff>
      <xdr:row>100</xdr:row>
      <xdr:rowOff>170285</xdr:rowOff>
    </xdr:from>
    <xdr:ext cx="257506" cy="57259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 rot="16200000" flipH="1">
          <a:off x="-33758" y="14794106"/>
          <a:ext cx="572593" cy="257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Consolas" panose="020B0609020204030204" pitchFamily="49" charset="0"/>
            </a:rPr>
            <a:t>LINKS</a:t>
          </a:r>
        </a:p>
      </xdr:txBody>
    </xdr:sp>
    <xdr:clientData/>
  </xdr:oneCellAnchor>
  <xdr:twoCellAnchor>
    <xdr:from>
      <xdr:col>20</xdr:col>
      <xdr:colOff>8791</xdr:colOff>
      <xdr:row>92</xdr:row>
      <xdr:rowOff>35170</xdr:rowOff>
    </xdr:from>
    <xdr:to>
      <xdr:col>26</xdr:col>
      <xdr:colOff>187568</xdr:colOff>
      <xdr:row>94</xdr:row>
      <xdr:rowOff>304801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20</xdr:col>
      <xdr:colOff>5861</xdr:colOff>
      <xdr:row>95</xdr:row>
      <xdr:rowOff>11723</xdr:rowOff>
    </xdr:from>
    <xdr:to>
      <xdr:col>26</xdr:col>
      <xdr:colOff>184638</xdr:colOff>
      <xdr:row>97</xdr:row>
      <xdr:rowOff>17585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28</xdr:col>
      <xdr:colOff>5862</xdr:colOff>
      <xdr:row>95</xdr:row>
      <xdr:rowOff>11722</xdr:rowOff>
    </xdr:from>
    <xdr:to>
      <xdr:col>33</xdr:col>
      <xdr:colOff>161192</xdr:colOff>
      <xdr:row>97</xdr:row>
      <xdr:rowOff>17584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11722</xdr:colOff>
      <xdr:row>92</xdr:row>
      <xdr:rowOff>29308</xdr:rowOff>
    </xdr:from>
    <xdr:to>
      <xdr:col>33</xdr:col>
      <xdr:colOff>167052</xdr:colOff>
      <xdr:row>94</xdr:row>
      <xdr:rowOff>298939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5860</xdr:colOff>
      <xdr:row>92</xdr:row>
      <xdr:rowOff>46891</xdr:rowOff>
    </xdr:from>
    <xdr:to>
      <xdr:col>17</xdr:col>
      <xdr:colOff>213944</xdr:colOff>
      <xdr:row>95</xdr:row>
      <xdr:rowOff>5860</xdr:rowOff>
    </xdr:to>
    <xdr:graphicFrame macro="">
      <xdr:nvGraphicFramePr>
        <xdr:cNvPr id="600073" name="Chart 600072">
          <a:extLst>
            <a:ext uri="{FF2B5EF4-FFF2-40B4-BE49-F238E27FC236}">
              <a16:creationId xmlns:a16="http://schemas.microsoft.com/office/drawing/2014/main" id="{00000000-0008-0000-0000-000009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11724</xdr:colOff>
      <xdr:row>95</xdr:row>
      <xdr:rowOff>11722</xdr:rowOff>
    </xdr:from>
    <xdr:to>
      <xdr:col>17</xdr:col>
      <xdr:colOff>219808</xdr:colOff>
      <xdr:row>97</xdr:row>
      <xdr:rowOff>17584</xdr:rowOff>
    </xdr:to>
    <xdr:graphicFrame macro="">
      <xdr:nvGraphicFramePr>
        <xdr:cNvPr id="600074" name="Chart 600073">
          <a:extLst>
            <a:ext uri="{FF2B5EF4-FFF2-40B4-BE49-F238E27FC236}">
              <a16:creationId xmlns:a16="http://schemas.microsoft.com/office/drawing/2014/main" id="{00000000-0008-0000-0000-00000A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81</xdr:col>
      <xdr:colOff>16077</xdr:colOff>
      <xdr:row>90</xdr:row>
      <xdr:rowOff>52680</xdr:rowOff>
    </xdr:from>
    <xdr:to>
      <xdr:col>82</xdr:col>
      <xdr:colOff>101068</xdr:colOff>
      <xdr:row>96</xdr:row>
      <xdr:rowOff>38025</xdr:rowOff>
    </xdr:to>
    <xdr:sp macro="" textlink="">
      <xdr:nvSpPr>
        <xdr:cNvPr id="600075" name="Rectangle: Top Corners Snipped 600074">
          <a:extLst>
            <a:ext uri="{FF2B5EF4-FFF2-40B4-BE49-F238E27FC236}">
              <a16:creationId xmlns:a16="http://schemas.microsoft.com/office/drawing/2014/main" id="{00000000-0008-0000-0000-00000B280900}"/>
            </a:ext>
          </a:extLst>
        </xdr:cNvPr>
        <xdr:cNvSpPr/>
      </xdr:nvSpPr>
      <xdr:spPr>
        <a:xfrm rot="5400000">
          <a:off x="15663454" y="13402334"/>
          <a:ext cx="1069729" cy="208083"/>
        </a:xfrm>
        <a:prstGeom prst="snip2SameRect">
          <a:avLst>
            <a:gd name="adj1" fmla="val 24130"/>
            <a:gd name="adj2" fmla="val 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bg1"/>
            </a:solidFill>
          </a:endParaRPr>
        </a:p>
      </xdr:txBody>
    </xdr:sp>
    <xdr:clientData/>
  </xdr:twoCellAnchor>
  <xdr:oneCellAnchor>
    <xdr:from>
      <xdr:col>80</xdr:col>
      <xdr:colOff>204051</xdr:colOff>
      <xdr:row>93</xdr:row>
      <xdr:rowOff>122044</xdr:rowOff>
    </xdr:from>
    <xdr:ext cx="257506" cy="650178"/>
    <xdr:sp macro="" textlink="">
      <xdr:nvSpPr>
        <xdr:cNvPr id="600076" name="TextBox 600075">
          <a:extLst>
            <a:ext uri="{FF2B5EF4-FFF2-40B4-BE49-F238E27FC236}">
              <a16:creationId xmlns:a16="http://schemas.microsoft.com/office/drawing/2014/main" id="{00000000-0008-0000-0000-00000C280900}"/>
            </a:ext>
          </a:extLst>
        </xdr:cNvPr>
        <xdr:cNvSpPr txBox="1"/>
      </xdr:nvSpPr>
      <xdr:spPr>
        <a:xfrm rot="5400000">
          <a:off x="15874900" y="13389611"/>
          <a:ext cx="650178" cy="257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  <a:latin typeface="Consolas" panose="020B0609020204030204" pitchFamily="49" charset="0"/>
            </a:rPr>
            <a:t>TOTALS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592417</xdr:colOff>
      <xdr:row>5</xdr:row>
      <xdr:rowOff>89274</xdr:rowOff>
    </xdr:from>
    <xdr:to>
      <xdr:col>28</xdr:col>
      <xdr:colOff>192004</xdr:colOff>
      <xdr:row>44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217" y="1010024"/>
          <a:ext cx="7937137" cy="7264026"/>
        </a:xfrm>
        <a:prstGeom prst="rect">
          <a:avLst/>
        </a:prstGeom>
      </xdr:spPr>
    </xdr:pic>
    <xdr:clientData/>
  </xdr:twoCellAnchor>
  <xdr:oneCellAnchor>
    <xdr:from>
      <xdr:col>27</xdr:col>
      <xdr:colOff>50800</xdr:colOff>
      <xdr:row>7</xdr:row>
      <xdr:rowOff>12700</xdr:rowOff>
    </xdr:from>
    <xdr:ext cx="2201885" cy="59490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2877800" y="1301750"/>
          <a:ext cx="2201885" cy="594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47 Kilmer Road </a:t>
          </a:r>
          <a:endParaRPr lang="en-US">
            <a:solidFill>
              <a:schemeClr val="bg1"/>
            </a:solidFill>
            <a:effectLst/>
            <a:latin typeface="Consolas" panose="020B0609020204030204" pitchFamily="49" charset="0"/>
          </a:endParaRPr>
        </a:p>
        <a:p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Edison, New Jersey, 08817 </a:t>
          </a:r>
          <a:endParaRPr lang="en-US">
            <a:solidFill>
              <a:schemeClr val="bg1"/>
            </a:solidFill>
            <a:effectLst/>
            <a:latin typeface="Consolas" panose="020B0609020204030204" pitchFamily="49" charset="0"/>
          </a:endParaRPr>
        </a:p>
        <a:p>
          <a:endParaRPr lang="en-US" sz="1100"/>
        </a:p>
      </xdr:txBody>
    </xdr:sp>
    <xdr:clientData/>
  </xdr:oneCellAnchor>
  <xdr:oneCellAnchor>
    <xdr:from>
      <xdr:col>28</xdr:col>
      <xdr:colOff>374650</xdr:colOff>
      <xdr:row>14</xdr:row>
      <xdr:rowOff>6350</xdr:rowOff>
    </xdr:from>
    <xdr:ext cx="1813958" cy="59490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3843000" y="2584450"/>
          <a:ext cx="1813958" cy="594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2940 Waterview Ave. </a:t>
          </a:r>
          <a:endParaRPr lang="en-US">
            <a:solidFill>
              <a:schemeClr val="bg1"/>
            </a:solidFill>
            <a:effectLst/>
            <a:latin typeface="Consolas" panose="020B0609020204030204" pitchFamily="49" charset="0"/>
          </a:endParaRPr>
        </a:p>
        <a:p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Baltimore, MD, 21230 </a:t>
          </a:r>
          <a:endParaRPr lang="en-US">
            <a:solidFill>
              <a:schemeClr val="bg1"/>
            </a:solidFill>
            <a:effectLst/>
            <a:latin typeface="Consolas" panose="020B0609020204030204" pitchFamily="49" charset="0"/>
          </a:endParaRPr>
        </a:p>
        <a:p>
          <a:endParaRPr lang="en-US" sz="1100"/>
        </a:p>
      </xdr:txBody>
    </xdr:sp>
    <xdr:clientData/>
  </xdr:oneCellAnchor>
  <xdr:oneCellAnchor>
    <xdr:from>
      <xdr:col>28</xdr:col>
      <xdr:colOff>825500</xdr:colOff>
      <xdr:row>23</xdr:row>
      <xdr:rowOff>177800</xdr:rowOff>
    </xdr:from>
    <xdr:ext cx="1891543" cy="59490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4293850" y="4413250"/>
          <a:ext cx="1891543" cy="594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1215 Executive Blvd </a:t>
          </a:r>
          <a:endParaRPr lang="en-US">
            <a:solidFill>
              <a:schemeClr val="bg1"/>
            </a:solidFill>
            <a:effectLst/>
            <a:latin typeface="Consolas" panose="020B0609020204030204" pitchFamily="49" charset="0"/>
          </a:endParaRPr>
        </a:p>
        <a:p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Chesapeake, VA,</a:t>
          </a:r>
          <a:r>
            <a:rPr lang="en-US" sz="1100" b="1" baseline="0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Consolas" panose="020B0609020204030204" pitchFamily="49" charset="0"/>
              <a:ea typeface="+mn-ea"/>
              <a:cs typeface="+mn-cs"/>
            </a:rPr>
            <a:t>23320 </a:t>
          </a:r>
          <a:endParaRPr lang="en-US">
            <a:solidFill>
              <a:schemeClr val="bg1"/>
            </a:solidFill>
            <a:effectLst/>
            <a:latin typeface="Consolas" panose="020B0609020204030204" pitchFamily="49" charset="0"/>
          </a:endParaRPr>
        </a:p>
        <a:p>
          <a:endParaRPr lang="en-US" sz="1100"/>
        </a:p>
      </xdr:txBody>
    </xdr:sp>
    <xdr:clientData/>
  </xdr:oneCellAnchor>
  <xdr:oneCellAnchor>
    <xdr:from>
      <xdr:col>28</xdr:col>
      <xdr:colOff>495300</xdr:colOff>
      <xdr:row>32</xdr:row>
      <xdr:rowOff>107950</xdr:rowOff>
    </xdr:from>
    <xdr:ext cx="2514600" cy="60901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3963650" y="6000750"/>
          <a:ext cx="25146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3601 Meeting Street Rd 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Suite C </a:t>
          </a:r>
          <a:b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North Charleston, SC, 29405 </a:t>
          </a:r>
          <a:endParaRPr lang="en-US" b="1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27</xdr:col>
      <xdr:colOff>88900</xdr:colOff>
      <xdr:row>41</xdr:row>
      <xdr:rowOff>31750</xdr:rowOff>
    </xdr:from>
    <xdr:ext cx="3562350" cy="78124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12915900" y="7581900"/>
          <a:ext cx="356235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VICTORIA INDUSTRIAL PARK </a:t>
          </a:r>
          <a:endParaRPr lang="en-US" b="1">
            <a:solidFill>
              <a:schemeClr val="bg1"/>
            </a:solidFill>
            <a:effectLst/>
          </a:endParaRPr>
        </a:p>
        <a:p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BO MARTIN GONZALEZ LOTE 2-C </a:t>
          </a:r>
          <a:b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Carolina, Puerto Rico, USA - Puerto Rico,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00987 </a:t>
          </a:r>
          <a:endParaRPr lang="en-US" b="1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24</xdr:col>
      <xdr:colOff>527050</xdr:colOff>
      <xdr:row>45</xdr:row>
      <xdr:rowOff>170863</xdr:rowOff>
    </xdr:from>
    <xdr:ext cx="3562350" cy="60901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1430000" y="8457613"/>
          <a:ext cx="356235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11262 Boggy Creek Rd. </a:t>
          </a:r>
          <a:endParaRPr lang="en-US">
            <a:solidFill>
              <a:schemeClr val="bg1"/>
            </a:solidFill>
            <a:effectLst/>
          </a:endParaRPr>
        </a:p>
        <a:p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Orlando, Florida, 32824</a:t>
          </a:r>
          <a:endParaRPr lang="en-US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12</xdr:col>
      <xdr:colOff>393700</xdr:colOff>
      <xdr:row>0</xdr:row>
      <xdr:rowOff>171450</xdr:rowOff>
    </xdr:from>
    <xdr:ext cx="2889250" cy="60901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057650" y="171450"/>
          <a:ext cx="288925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300 Latouche St </a:t>
          </a:r>
          <a:endParaRPr lang="en-US" b="1">
            <a:solidFill>
              <a:schemeClr val="bg1"/>
            </a:solidFill>
            <a:effectLst/>
          </a:endParaRPr>
        </a:p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Anchorage, AK,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99501</a:t>
          </a:r>
          <a:endParaRPr lang="en-US" b="1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19</xdr:col>
      <xdr:colOff>482600</xdr:colOff>
      <xdr:row>1</xdr:row>
      <xdr:rowOff>88900</xdr:rowOff>
    </xdr:from>
    <xdr:ext cx="2514600" cy="60901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8636000" y="273050"/>
          <a:ext cx="25146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(AMHS ONLY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7855 S. 212 Street </a:t>
          </a:r>
          <a:endParaRPr lang="en-US" b="1">
            <a:solidFill>
              <a:schemeClr val="bg1"/>
            </a:solidFill>
            <a:effectLst/>
          </a:endParaRPr>
        </a:p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Kent, WA, United States,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98032 </a:t>
          </a:r>
          <a:endParaRPr lang="en-US" b="1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10</xdr:col>
      <xdr:colOff>298450</xdr:colOff>
      <xdr:row>31</xdr:row>
      <xdr:rowOff>19050</xdr:rowOff>
    </xdr:from>
    <xdr:ext cx="2889250" cy="78124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2679700" y="5727700"/>
          <a:ext cx="288925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endParaRPr lang="en-US" b="1">
            <a:solidFill>
              <a:schemeClr val="bg1"/>
            </a:solidFill>
            <a:effectLst/>
          </a:endParaRPr>
        </a:p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Forrest Avenue </a:t>
          </a:r>
          <a:endParaRPr lang="en-US" b="1">
            <a:solidFill>
              <a:schemeClr val="bg1"/>
            </a:solidFill>
            <a:effectLst/>
          </a:endParaRPr>
        </a:p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Pier 1,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Honolulu, HI,</a:t>
          </a:r>
          <a:r>
            <a:rPr lang="en-US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96813 </a:t>
          </a:r>
          <a:endParaRPr lang="en-US" b="1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10</xdr:col>
      <xdr:colOff>419100</xdr:colOff>
      <xdr:row>40</xdr:row>
      <xdr:rowOff>57150</xdr:rowOff>
    </xdr:from>
    <xdr:ext cx="2514600" cy="60901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2794000" y="7423150"/>
          <a:ext cx="25146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14611 South Broadway St. </a:t>
          </a:r>
          <a:endParaRPr lang="en-US">
            <a:solidFill>
              <a:schemeClr val="bg1"/>
            </a:solidFill>
            <a:effectLst/>
          </a:endParaRPr>
        </a:p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Gardena, CA, 90248 </a:t>
          </a:r>
          <a:endParaRPr lang="en-US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12</xdr:col>
      <xdr:colOff>247650</xdr:colOff>
      <xdr:row>45</xdr:row>
      <xdr:rowOff>6350</xdr:rowOff>
    </xdr:from>
    <xdr:ext cx="2514600" cy="60901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3905250" y="8293100"/>
          <a:ext cx="25146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1655 N Magnolia Ave </a:t>
          </a:r>
          <a:endParaRPr lang="en-US">
            <a:solidFill>
              <a:schemeClr val="bg1"/>
            </a:solidFill>
            <a:effectLst/>
          </a:endParaRPr>
        </a:p>
        <a:p>
          <a:pPr algn="r"/>
          <a:r>
            <a:rPr lang="en-US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El Cajon, CA, 92020 </a:t>
          </a:r>
          <a:endParaRPr lang="en-US">
            <a:solidFill>
              <a:schemeClr val="bg1"/>
            </a:solidFill>
            <a:effectLst/>
          </a:endParaRPr>
        </a:p>
        <a:p>
          <a:endParaRPr lang="en-US" sz="1100">
            <a:solidFill>
              <a:schemeClr val="bg1"/>
            </a:solidFill>
          </a:endParaRPr>
        </a:p>
      </xdr:txBody>
    </xdr:sp>
    <xdr:clientData/>
  </xdr:oneCellAnchor>
  <xdr:twoCellAnchor>
    <xdr:from>
      <xdr:col>17</xdr:col>
      <xdr:colOff>165100</xdr:colOff>
      <xdr:row>27</xdr:row>
      <xdr:rowOff>12700</xdr:rowOff>
    </xdr:from>
    <xdr:to>
      <xdr:col>24</xdr:col>
      <xdr:colOff>127328</xdr:colOff>
      <xdr:row>37</xdr:row>
      <xdr:rowOff>162328</xdr:rowOff>
    </xdr:to>
    <xdr:sp macro="" textlink="">
      <xdr:nvSpPr>
        <xdr:cNvPr id="316" name="Freeform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/>
      </xdr:nvSpPr>
      <xdr:spPr>
        <a:xfrm>
          <a:off x="6578600" y="4984750"/>
          <a:ext cx="4451678" cy="1991128"/>
        </a:xfrm>
        <a:custGeom>
          <a:avLst/>
          <a:gdLst>
            <a:gd name="connsiteX0" fmla="*/ 0 w 4451678"/>
            <a:gd name="connsiteY0" fmla="*/ 0 h 1991128"/>
            <a:gd name="connsiteX1" fmla="*/ 3270250 w 4451678"/>
            <a:gd name="connsiteY1" fmla="*/ 1784350 h 1991128"/>
            <a:gd name="connsiteX2" fmla="*/ 4375150 w 4451678"/>
            <a:gd name="connsiteY2" fmla="*/ 1898650 h 1991128"/>
            <a:gd name="connsiteX3" fmla="*/ 4318000 w 4451678"/>
            <a:gd name="connsiteY3" fmla="*/ 1289050 h 1991128"/>
            <a:gd name="connsiteX4" fmla="*/ 4006850 w 4451678"/>
            <a:gd name="connsiteY4" fmla="*/ 1003300 h 1991128"/>
            <a:gd name="connsiteX5" fmla="*/ 4216400 w 4451678"/>
            <a:gd name="connsiteY5" fmla="*/ 558800 h 19911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451678" h="1991128">
              <a:moveTo>
                <a:pt x="0" y="0"/>
              </a:moveTo>
              <a:cubicBezTo>
                <a:pt x="1270529" y="733954"/>
                <a:pt x="2541058" y="1467908"/>
                <a:pt x="3270250" y="1784350"/>
              </a:cubicBezTo>
              <a:cubicBezTo>
                <a:pt x="3999442" y="2100792"/>
                <a:pt x="4200525" y="1981200"/>
                <a:pt x="4375150" y="1898650"/>
              </a:cubicBezTo>
              <a:cubicBezTo>
                <a:pt x="4549775" y="1816100"/>
                <a:pt x="4379383" y="1438275"/>
                <a:pt x="4318000" y="1289050"/>
              </a:cubicBezTo>
              <a:cubicBezTo>
                <a:pt x="4256617" y="1139825"/>
                <a:pt x="4023783" y="1125008"/>
                <a:pt x="4006850" y="1003300"/>
              </a:cubicBezTo>
              <a:cubicBezTo>
                <a:pt x="3989917" y="881592"/>
                <a:pt x="4103158" y="720196"/>
                <a:pt x="4216400" y="558800"/>
              </a:cubicBezTo>
            </a:path>
          </a:pathLst>
        </a:custGeom>
        <a:noFill/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177800</xdr:colOff>
      <xdr:row>27</xdr:row>
      <xdr:rowOff>25400</xdr:rowOff>
    </xdr:from>
    <xdr:to>
      <xdr:col>24</xdr:col>
      <xdr:colOff>427575</xdr:colOff>
      <xdr:row>37</xdr:row>
      <xdr:rowOff>133406</xdr:rowOff>
    </xdr:to>
    <xdr:sp macro="" textlink="">
      <xdr:nvSpPr>
        <xdr:cNvPr id="317" name="Freeform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/>
      </xdr:nvSpPr>
      <xdr:spPr>
        <a:xfrm>
          <a:off x="6591300" y="4997450"/>
          <a:ext cx="4739225" cy="1949506"/>
        </a:xfrm>
        <a:custGeom>
          <a:avLst/>
          <a:gdLst>
            <a:gd name="connsiteX0" fmla="*/ 0 w 4739225"/>
            <a:gd name="connsiteY0" fmla="*/ 0 h 1949506"/>
            <a:gd name="connsiteX1" fmla="*/ 2578100 w 4739225"/>
            <a:gd name="connsiteY1" fmla="*/ 1416050 h 1949506"/>
            <a:gd name="connsiteX2" fmla="*/ 3721100 w 4739225"/>
            <a:gd name="connsiteY2" fmla="*/ 1905000 h 1949506"/>
            <a:gd name="connsiteX3" fmla="*/ 4305300 w 4739225"/>
            <a:gd name="connsiteY3" fmla="*/ 1885950 h 1949506"/>
            <a:gd name="connsiteX4" fmla="*/ 4425950 w 4739225"/>
            <a:gd name="connsiteY4" fmla="*/ 1543050 h 1949506"/>
            <a:gd name="connsiteX5" fmla="*/ 4737100 w 4739225"/>
            <a:gd name="connsiteY5" fmla="*/ 863600 h 1949506"/>
            <a:gd name="connsiteX6" fmla="*/ 4254500 w 4739225"/>
            <a:gd name="connsiteY6" fmla="*/ 203200 h 1949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739225" h="1949506">
              <a:moveTo>
                <a:pt x="0" y="0"/>
              </a:moveTo>
              <a:cubicBezTo>
                <a:pt x="978958" y="549275"/>
                <a:pt x="1957917" y="1098550"/>
                <a:pt x="2578100" y="1416050"/>
              </a:cubicBezTo>
              <a:cubicBezTo>
                <a:pt x="3198283" y="1733550"/>
                <a:pt x="3433233" y="1826683"/>
                <a:pt x="3721100" y="1905000"/>
              </a:cubicBezTo>
              <a:cubicBezTo>
                <a:pt x="4008967" y="1983317"/>
                <a:pt x="4187825" y="1946275"/>
                <a:pt x="4305300" y="1885950"/>
              </a:cubicBezTo>
              <a:cubicBezTo>
                <a:pt x="4422775" y="1825625"/>
                <a:pt x="4353983" y="1713442"/>
                <a:pt x="4425950" y="1543050"/>
              </a:cubicBezTo>
              <a:cubicBezTo>
                <a:pt x="4497917" y="1372658"/>
                <a:pt x="4765675" y="1086908"/>
                <a:pt x="4737100" y="863600"/>
              </a:cubicBezTo>
              <a:cubicBezTo>
                <a:pt x="4708525" y="640292"/>
                <a:pt x="4481512" y="421746"/>
                <a:pt x="4254500" y="203200"/>
              </a:cubicBezTo>
            </a:path>
          </a:pathLst>
        </a:custGeom>
        <a:noFill/>
        <a:ln>
          <a:solidFill>
            <a:schemeClr val="accent1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177800</xdr:colOff>
      <xdr:row>27</xdr:row>
      <xdr:rowOff>25400</xdr:rowOff>
    </xdr:from>
    <xdr:to>
      <xdr:col>25</xdr:col>
      <xdr:colOff>234950</xdr:colOff>
      <xdr:row>37</xdr:row>
      <xdr:rowOff>117710</xdr:rowOff>
    </xdr:to>
    <xdr:sp macro="" textlink="">
      <xdr:nvSpPr>
        <xdr:cNvPr id="318" name="Freeform 3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/>
      </xdr:nvSpPr>
      <xdr:spPr>
        <a:xfrm>
          <a:off x="6591300" y="4997450"/>
          <a:ext cx="5187950" cy="1933810"/>
        </a:xfrm>
        <a:custGeom>
          <a:avLst/>
          <a:gdLst>
            <a:gd name="connsiteX0" fmla="*/ 0 w 5187950"/>
            <a:gd name="connsiteY0" fmla="*/ 0 h 1933810"/>
            <a:gd name="connsiteX1" fmla="*/ 2952750 w 5187950"/>
            <a:gd name="connsiteY1" fmla="*/ 1581150 h 1933810"/>
            <a:gd name="connsiteX2" fmla="*/ 4057650 w 5187950"/>
            <a:gd name="connsiteY2" fmla="*/ 1930400 h 1933810"/>
            <a:gd name="connsiteX3" fmla="*/ 4394200 w 5187950"/>
            <a:gd name="connsiteY3" fmla="*/ 1746250 h 1933810"/>
            <a:gd name="connsiteX4" fmla="*/ 4425950 w 5187950"/>
            <a:gd name="connsiteY4" fmla="*/ 1536700 h 1933810"/>
            <a:gd name="connsiteX5" fmla="*/ 4832350 w 5187950"/>
            <a:gd name="connsiteY5" fmla="*/ 857250 h 1933810"/>
            <a:gd name="connsiteX6" fmla="*/ 5187950 w 5187950"/>
            <a:gd name="connsiteY6" fmla="*/ 831850 h 19338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187950" h="1933810">
              <a:moveTo>
                <a:pt x="0" y="0"/>
              </a:moveTo>
              <a:cubicBezTo>
                <a:pt x="1138237" y="629708"/>
                <a:pt x="2276475" y="1259417"/>
                <a:pt x="2952750" y="1581150"/>
              </a:cubicBezTo>
              <a:cubicBezTo>
                <a:pt x="3629025" y="1902883"/>
                <a:pt x="3817408" y="1902883"/>
                <a:pt x="4057650" y="1930400"/>
              </a:cubicBezTo>
              <a:cubicBezTo>
                <a:pt x="4297892" y="1957917"/>
                <a:pt x="4332817" y="1811867"/>
                <a:pt x="4394200" y="1746250"/>
              </a:cubicBezTo>
              <a:cubicBezTo>
                <a:pt x="4455583" y="1680633"/>
                <a:pt x="4352925" y="1684867"/>
                <a:pt x="4425950" y="1536700"/>
              </a:cubicBezTo>
              <a:cubicBezTo>
                <a:pt x="4498975" y="1388533"/>
                <a:pt x="4705350" y="974725"/>
                <a:pt x="4832350" y="857250"/>
              </a:cubicBezTo>
              <a:cubicBezTo>
                <a:pt x="4959350" y="739775"/>
                <a:pt x="5187950" y="831850"/>
                <a:pt x="5187950" y="831850"/>
              </a:cubicBezTo>
            </a:path>
          </a:pathLst>
        </a:cu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165100</xdr:colOff>
      <xdr:row>26</xdr:row>
      <xdr:rowOff>165100</xdr:rowOff>
    </xdr:from>
    <xdr:to>
      <xdr:col>24</xdr:col>
      <xdr:colOff>463788</xdr:colOff>
      <xdr:row>37</xdr:row>
      <xdr:rowOff>112898</xdr:rowOff>
    </xdr:to>
    <xdr:sp macro="" textlink="">
      <xdr:nvSpPr>
        <xdr:cNvPr id="319" name="Freeform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/>
      </xdr:nvSpPr>
      <xdr:spPr>
        <a:xfrm>
          <a:off x="6578600" y="4953000"/>
          <a:ext cx="4788138" cy="1973448"/>
        </a:xfrm>
        <a:custGeom>
          <a:avLst/>
          <a:gdLst>
            <a:gd name="connsiteX0" fmla="*/ 0 w 4788138"/>
            <a:gd name="connsiteY0" fmla="*/ 44450 h 1973448"/>
            <a:gd name="connsiteX1" fmla="*/ 2781300 w 4788138"/>
            <a:gd name="connsiteY1" fmla="*/ 1517650 h 1973448"/>
            <a:gd name="connsiteX2" fmla="*/ 3860800 w 4788138"/>
            <a:gd name="connsiteY2" fmla="*/ 1930400 h 1973448"/>
            <a:gd name="connsiteX3" fmla="*/ 4305300 w 4788138"/>
            <a:gd name="connsiteY3" fmla="*/ 1917700 h 1973448"/>
            <a:gd name="connsiteX4" fmla="*/ 4438650 w 4788138"/>
            <a:gd name="connsiteY4" fmla="*/ 1549400 h 1973448"/>
            <a:gd name="connsiteX5" fmla="*/ 4787900 w 4788138"/>
            <a:gd name="connsiteY5" fmla="*/ 863600 h 1973448"/>
            <a:gd name="connsiteX6" fmla="*/ 4381500 w 4788138"/>
            <a:gd name="connsiteY6" fmla="*/ 0 h 19734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788138" h="1973448">
              <a:moveTo>
                <a:pt x="0" y="44450"/>
              </a:moveTo>
              <a:cubicBezTo>
                <a:pt x="1068916" y="623887"/>
                <a:pt x="2137833" y="1203325"/>
                <a:pt x="2781300" y="1517650"/>
              </a:cubicBezTo>
              <a:cubicBezTo>
                <a:pt x="3424767" y="1831975"/>
                <a:pt x="3606800" y="1863725"/>
                <a:pt x="3860800" y="1930400"/>
              </a:cubicBezTo>
              <a:cubicBezTo>
                <a:pt x="4114800" y="1997075"/>
                <a:pt x="4208992" y="1981200"/>
                <a:pt x="4305300" y="1917700"/>
              </a:cubicBezTo>
              <a:cubicBezTo>
                <a:pt x="4401608" y="1854200"/>
                <a:pt x="4358217" y="1725083"/>
                <a:pt x="4438650" y="1549400"/>
              </a:cubicBezTo>
              <a:cubicBezTo>
                <a:pt x="4519083" y="1373717"/>
                <a:pt x="4797425" y="1121833"/>
                <a:pt x="4787900" y="863600"/>
              </a:cubicBezTo>
              <a:cubicBezTo>
                <a:pt x="4778375" y="605367"/>
                <a:pt x="4579937" y="302683"/>
                <a:pt x="4381500" y="0"/>
              </a:cubicBezTo>
            </a:path>
          </a:pathLst>
        </a:cu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158750</xdr:colOff>
      <xdr:row>26</xdr:row>
      <xdr:rowOff>44450</xdr:rowOff>
    </xdr:from>
    <xdr:to>
      <xdr:col>24</xdr:col>
      <xdr:colOff>501802</xdr:colOff>
      <xdr:row>37</xdr:row>
      <xdr:rowOff>97347</xdr:rowOff>
    </xdr:to>
    <xdr:sp macro="" textlink="">
      <xdr:nvSpPr>
        <xdr:cNvPr id="325" name="Freeform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/>
      </xdr:nvSpPr>
      <xdr:spPr>
        <a:xfrm>
          <a:off x="6572250" y="4832350"/>
          <a:ext cx="4832502" cy="2078547"/>
        </a:xfrm>
        <a:custGeom>
          <a:avLst/>
          <a:gdLst>
            <a:gd name="connsiteX0" fmla="*/ 0 w 4832502"/>
            <a:gd name="connsiteY0" fmla="*/ 139700 h 2078547"/>
            <a:gd name="connsiteX1" fmla="*/ 2679700 w 4832502"/>
            <a:gd name="connsiteY1" fmla="*/ 1562100 h 2078547"/>
            <a:gd name="connsiteX2" fmla="*/ 3486150 w 4832502"/>
            <a:gd name="connsiteY2" fmla="*/ 1924050 h 2078547"/>
            <a:gd name="connsiteX3" fmla="*/ 4032250 w 4832502"/>
            <a:gd name="connsiteY3" fmla="*/ 2076450 h 2078547"/>
            <a:gd name="connsiteX4" fmla="*/ 4343400 w 4832502"/>
            <a:gd name="connsiteY4" fmla="*/ 1993900 h 2078547"/>
            <a:gd name="connsiteX5" fmla="*/ 4413250 w 4832502"/>
            <a:gd name="connsiteY5" fmla="*/ 1739900 h 2078547"/>
            <a:gd name="connsiteX6" fmla="*/ 4832350 w 4832502"/>
            <a:gd name="connsiteY6" fmla="*/ 984250 h 2078547"/>
            <a:gd name="connsiteX7" fmla="*/ 4362450 w 4832502"/>
            <a:gd name="connsiteY7" fmla="*/ 0 h 20785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832502" h="2078547">
              <a:moveTo>
                <a:pt x="0" y="139700"/>
              </a:moveTo>
              <a:lnTo>
                <a:pt x="2679700" y="1562100"/>
              </a:lnTo>
              <a:cubicBezTo>
                <a:pt x="3260725" y="1859492"/>
                <a:pt x="3260725" y="1838325"/>
                <a:pt x="3486150" y="1924050"/>
              </a:cubicBezTo>
              <a:cubicBezTo>
                <a:pt x="3711575" y="2009775"/>
                <a:pt x="3889375" y="2064808"/>
                <a:pt x="4032250" y="2076450"/>
              </a:cubicBezTo>
              <a:cubicBezTo>
                <a:pt x="4175125" y="2088092"/>
                <a:pt x="4279900" y="2049992"/>
                <a:pt x="4343400" y="1993900"/>
              </a:cubicBezTo>
              <a:cubicBezTo>
                <a:pt x="4406900" y="1937808"/>
                <a:pt x="4331758" y="1908175"/>
                <a:pt x="4413250" y="1739900"/>
              </a:cubicBezTo>
              <a:cubicBezTo>
                <a:pt x="4494742" y="1571625"/>
                <a:pt x="4840817" y="1274233"/>
                <a:pt x="4832350" y="984250"/>
              </a:cubicBezTo>
              <a:cubicBezTo>
                <a:pt x="4823883" y="694267"/>
                <a:pt x="4593166" y="347133"/>
                <a:pt x="4362450" y="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171450</xdr:colOff>
      <xdr:row>25</xdr:row>
      <xdr:rowOff>95250</xdr:rowOff>
    </xdr:from>
    <xdr:to>
      <xdr:col>24</xdr:col>
      <xdr:colOff>527101</xdr:colOff>
      <xdr:row>37</xdr:row>
      <xdr:rowOff>72831</xdr:rowOff>
    </xdr:to>
    <xdr:sp macro="" textlink="">
      <xdr:nvSpPr>
        <xdr:cNvPr id="326" name="Freeform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/>
      </xdr:nvSpPr>
      <xdr:spPr>
        <a:xfrm>
          <a:off x="6584950" y="4699000"/>
          <a:ext cx="4845101" cy="2187381"/>
        </a:xfrm>
        <a:custGeom>
          <a:avLst/>
          <a:gdLst>
            <a:gd name="connsiteX0" fmla="*/ 0 w 4845101"/>
            <a:gd name="connsiteY0" fmla="*/ 292100 h 2187381"/>
            <a:gd name="connsiteX1" fmla="*/ 3079750 w 4845101"/>
            <a:gd name="connsiteY1" fmla="*/ 1873250 h 2187381"/>
            <a:gd name="connsiteX2" fmla="*/ 4159250 w 4845101"/>
            <a:gd name="connsiteY2" fmla="*/ 2184400 h 2187381"/>
            <a:gd name="connsiteX3" fmla="*/ 4413250 w 4845101"/>
            <a:gd name="connsiteY3" fmla="*/ 1803400 h 2187381"/>
            <a:gd name="connsiteX4" fmla="*/ 4743450 w 4845101"/>
            <a:gd name="connsiteY4" fmla="*/ 1422400 h 2187381"/>
            <a:gd name="connsiteX5" fmla="*/ 4826000 w 4845101"/>
            <a:gd name="connsiteY5" fmla="*/ 1047750 h 2187381"/>
            <a:gd name="connsiteX6" fmla="*/ 4425950 w 4845101"/>
            <a:gd name="connsiteY6" fmla="*/ 0 h 21873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845101" h="2187381">
              <a:moveTo>
                <a:pt x="0" y="292100"/>
              </a:moveTo>
              <a:cubicBezTo>
                <a:pt x="1193271" y="924983"/>
                <a:pt x="2386542" y="1557867"/>
                <a:pt x="3079750" y="1873250"/>
              </a:cubicBezTo>
              <a:cubicBezTo>
                <a:pt x="3772958" y="2188633"/>
                <a:pt x="3937000" y="2196042"/>
                <a:pt x="4159250" y="2184400"/>
              </a:cubicBezTo>
              <a:cubicBezTo>
                <a:pt x="4381500" y="2172758"/>
                <a:pt x="4315883" y="1930400"/>
                <a:pt x="4413250" y="1803400"/>
              </a:cubicBezTo>
              <a:cubicBezTo>
                <a:pt x="4510617" y="1676400"/>
                <a:pt x="4674658" y="1548342"/>
                <a:pt x="4743450" y="1422400"/>
              </a:cubicBezTo>
              <a:cubicBezTo>
                <a:pt x="4812242" y="1296458"/>
                <a:pt x="4878917" y="1284817"/>
                <a:pt x="4826000" y="1047750"/>
              </a:cubicBezTo>
              <a:cubicBezTo>
                <a:pt x="4773083" y="810683"/>
                <a:pt x="4442883" y="206375"/>
                <a:pt x="4425950" y="0"/>
              </a:cubicBezTo>
            </a:path>
          </a:pathLst>
        </a:custGeom>
        <a:noFill/>
        <a:ln>
          <a:solidFill>
            <a:srgbClr val="26425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158750</xdr:colOff>
      <xdr:row>27</xdr:row>
      <xdr:rowOff>6350</xdr:rowOff>
    </xdr:from>
    <xdr:to>
      <xdr:col>20</xdr:col>
      <xdr:colOff>342900</xdr:colOff>
      <xdr:row>28</xdr:row>
      <xdr:rowOff>38100</xdr:rowOff>
    </xdr:to>
    <xdr:sp macro="" textlink="">
      <xdr:nvSpPr>
        <xdr:cNvPr id="328" name="Freeform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/>
      </xdr:nvSpPr>
      <xdr:spPr>
        <a:xfrm>
          <a:off x="6572250" y="4978400"/>
          <a:ext cx="2108200" cy="215900"/>
        </a:xfrm>
        <a:custGeom>
          <a:avLst/>
          <a:gdLst>
            <a:gd name="connsiteX0" fmla="*/ 2108200 w 2108200"/>
            <a:gd name="connsiteY0" fmla="*/ 215900 h 215900"/>
            <a:gd name="connsiteX1" fmla="*/ 0 w 2108200"/>
            <a:gd name="connsiteY1" fmla="*/ 0 h 2159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08200" h="215900">
              <a:moveTo>
                <a:pt x="2108200" y="215900"/>
              </a:moveTo>
              <a:lnTo>
                <a:pt x="0" y="0"/>
              </a:lnTo>
            </a:path>
          </a:pathLst>
        </a:custGeom>
        <a:noFill/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133350</xdr:colOff>
      <xdr:row>27</xdr:row>
      <xdr:rowOff>6350</xdr:rowOff>
    </xdr:from>
    <xdr:to>
      <xdr:col>20</xdr:col>
      <xdr:colOff>381000</xdr:colOff>
      <xdr:row>28</xdr:row>
      <xdr:rowOff>139700</xdr:rowOff>
    </xdr:to>
    <xdr:sp macro="" textlink="">
      <xdr:nvSpPr>
        <xdr:cNvPr id="329" name="Freeform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/>
      </xdr:nvSpPr>
      <xdr:spPr>
        <a:xfrm>
          <a:off x="6546850" y="4978400"/>
          <a:ext cx="2171700" cy="317500"/>
        </a:xfrm>
        <a:custGeom>
          <a:avLst/>
          <a:gdLst>
            <a:gd name="connsiteX0" fmla="*/ 2171700 w 2171700"/>
            <a:gd name="connsiteY0" fmla="*/ 317500 h 317500"/>
            <a:gd name="connsiteX1" fmla="*/ 0 w 2171700"/>
            <a:gd name="connsiteY1" fmla="*/ 0 h 317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171700" h="317500">
              <a:moveTo>
                <a:pt x="2171700" y="317500"/>
              </a:moveTo>
              <a:lnTo>
                <a:pt x="0" y="0"/>
              </a:lnTo>
            </a:path>
          </a:pathLst>
        </a:custGeom>
        <a:noFill/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152400</xdr:colOff>
      <xdr:row>17</xdr:row>
      <xdr:rowOff>50800</xdr:rowOff>
    </xdr:from>
    <xdr:to>
      <xdr:col>19</xdr:col>
      <xdr:colOff>533255</xdr:colOff>
      <xdr:row>27</xdr:row>
      <xdr:rowOff>0</xdr:rowOff>
    </xdr:to>
    <xdr:sp macro="" textlink="">
      <xdr:nvSpPr>
        <xdr:cNvPr id="330" name="Freeform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/>
      </xdr:nvSpPr>
      <xdr:spPr>
        <a:xfrm>
          <a:off x="6565900" y="3181350"/>
          <a:ext cx="1663555" cy="1790700"/>
        </a:xfrm>
        <a:custGeom>
          <a:avLst/>
          <a:gdLst>
            <a:gd name="connsiteX0" fmla="*/ 1638300 w 1663555"/>
            <a:gd name="connsiteY0" fmla="*/ 0 h 1790700"/>
            <a:gd name="connsiteX1" fmla="*/ 1504950 w 1663555"/>
            <a:gd name="connsiteY1" fmla="*/ 38100 h 1790700"/>
            <a:gd name="connsiteX2" fmla="*/ 1568450 w 1663555"/>
            <a:gd name="connsiteY2" fmla="*/ 177800 h 1790700"/>
            <a:gd name="connsiteX3" fmla="*/ 0 w 1663555"/>
            <a:gd name="connsiteY3" fmla="*/ 1790700 h 1790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63555" h="1790700">
              <a:moveTo>
                <a:pt x="1638300" y="0"/>
              </a:moveTo>
              <a:cubicBezTo>
                <a:pt x="1577446" y="4233"/>
                <a:pt x="1516592" y="8467"/>
                <a:pt x="1504950" y="38100"/>
              </a:cubicBezTo>
              <a:cubicBezTo>
                <a:pt x="1493308" y="67733"/>
                <a:pt x="1819275" y="-114300"/>
                <a:pt x="1568450" y="177800"/>
              </a:cubicBezTo>
              <a:cubicBezTo>
                <a:pt x="1317625" y="469900"/>
                <a:pt x="658812" y="1130300"/>
                <a:pt x="0" y="1790700"/>
              </a:cubicBezTo>
            </a:path>
          </a:pathLst>
        </a:custGeom>
        <a:noFill/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114003</xdr:colOff>
      <xdr:row>28</xdr:row>
      <xdr:rowOff>146050</xdr:rowOff>
    </xdr:from>
    <xdr:to>
      <xdr:col>25</xdr:col>
      <xdr:colOff>241300</xdr:colOff>
      <xdr:row>37</xdr:row>
      <xdr:rowOff>51174</xdr:rowOff>
    </xdr:to>
    <xdr:sp macro="" textlink="">
      <xdr:nvSpPr>
        <xdr:cNvPr id="331" name="Freeform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/>
      </xdr:nvSpPr>
      <xdr:spPr>
        <a:xfrm>
          <a:off x="8451553" y="5302250"/>
          <a:ext cx="3334047" cy="1562474"/>
        </a:xfrm>
        <a:custGeom>
          <a:avLst/>
          <a:gdLst>
            <a:gd name="connsiteX0" fmla="*/ 235247 w 3334047"/>
            <a:gd name="connsiteY0" fmla="*/ 0 h 1562474"/>
            <a:gd name="connsiteX1" fmla="*/ 76497 w 3334047"/>
            <a:gd name="connsiteY1" fmla="*/ 596900 h 1562474"/>
            <a:gd name="connsiteX2" fmla="*/ 1308397 w 3334047"/>
            <a:gd name="connsiteY2" fmla="*/ 1289050 h 1562474"/>
            <a:gd name="connsiteX3" fmla="*/ 1981497 w 3334047"/>
            <a:gd name="connsiteY3" fmla="*/ 1524000 h 1562474"/>
            <a:gd name="connsiteX4" fmla="*/ 2368847 w 3334047"/>
            <a:gd name="connsiteY4" fmla="*/ 1536700 h 1562474"/>
            <a:gd name="connsiteX5" fmla="*/ 2502197 w 3334047"/>
            <a:gd name="connsiteY5" fmla="*/ 1270000 h 1562474"/>
            <a:gd name="connsiteX6" fmla="*/ 3003847 w 3334047"/>
            <a:gd name="connsiteY6" fmla="*/ 482600 h 1562474"/>
            <a:gd name="connsiteX7" fmla="*/ 3334047 w 3334047"/>
            <a:gd name="connsiteY7" fmla="*/ 527050 h 15624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334047" h="1562474">
              <a:moveTo>
                <a:pt x="235247" y="0"/>
              </a:moveTo>
              <a:cubicBezTo>
                <a:pt x="66443" y="191029"/>
                <a:pt x="-102361" y="382058"/>
                <a:pt x="76497" y="596900"/>
              </a:cubicBezTo>
              <a:cubicBezTo>
                <a:pt x="255355" y="811742"/>
                <a:pt x="990897" y="1134533"/>
                <a:pt x="1308397" y="1289050"/>
              </a:cubicBezTo>
              <a:cubicBezTo>
                <a:pt x="1625897" y="1443567"/>
                <a:pt x="1804755" y="1482725"/>
                <a:pt x="1981497" y="1524000"/>
              </a:cubicBezTo>
              <a:cubicBezTo>
                <a:pt x="2158239" y="1565275"/>
                <a:pt x="2282064" y="1579033"/>
                <a:pt x="2368847" y="1536700"/>
              </a:cubicBezTo>
              <a:cubicBezTo>
                <a:pt x="2455630" y="1494367"/>
                <a:pt x="2396364" y="1445683"/>
                <a:pt x="2502197" y="1270000"/>
              </a:cubicBezTo>
              <a:cubicBezTo>
                <a:pt x="2608030" y="1094317"/>
                <a:pt x="2865205" y="606425"/>
                <a:pt x="3003847" y="482600"/>
              </a:cubicBezTo>
              <a:cubicBezTo>
                <a:pt x="3142489" y="358775"/>
                <a:pt x="3238268" y="442912"/>
                <a:pt x="3334047" y="527050"/>
              </a:cubicBezTo>
            </a:path>
          </a:pathLst>
        </a:custGeom>
        <a:noFill/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36783</xdr:colOff>
      <xdr:row>28</xdr:row>
      <xdr:rowOff>25400</xdr:rowOff>
    </xdr:from>
    <xdr:to>
      <xdr:col>25</xdr:col>
      <xdr:colOff>241300</xdr:colOff>
      <xdr:row>37</xdr:row>
      <xdr:rowOff>54371</xdr:rowOff>
    </xdr:to>
    <xdr:sp macro="" textlink="">
      <xdr:nvSpPr>
        <xdr:cNvPr id="332" name="Freeform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/>
      </xdr:nvSpPr>
      <xdr:spPr>
        <a:xfrm>
          <a:off x="8374333" y="5181600"/>
          <a:ext cx="3411267" cy="1686321"/>
        </a:xfrm>
        <a:custGeom>
          <a:avLst/>
          <a:gdLst>
            <a:gd name="connsiteX0" fmla="*/ 325167 w 3411267"/>
            <a:gd name="connsiteY0" fmla="*/ 0 h 1686321"/>
            <a:gd name="connsiteX1" fmla="*/ 7667 w 3411267"/>
            <a:gd name="connsiteY1" fmla="*/ 387350 h 1686321"/>
            <a:gd name="connsiteX2" fmla="*/ 610917 w 3411267"/>
            <a:gd name="connsiteY2" fmla="*/ 1009650 h 1686321"/>
            <a:gd name="connsiteX3" fmla="*/ 1785667 w 3411267"/>
            <a:gd name="connsiteY3" fmla="*/ 1543050 h 1686321"/>
            <a:gd name="connsiteX4" fmla="*/ 2331767 w 3411267"/>
            <a:gd name="connsiteY4" fmla="*/ 1670050 h 1686321"/>
            <a:gd name="connsiteX5" fmla="*/ 2515917 w 3411267"/>
            <a:gd name="connsiteY5" fmla="*/ 1555750 h 1686321"/>
            <a:gd name="connsiteX6" fmla="*/ 3087417 w 3411267"/>
            <a:gd name="connsiteY6" fmla="*/ 520700 h 1686321"/>
            <a:gd name="connsiteX7" fmla="*/ 3411267 w 3411267"/>
            <a:gd name="connsiteY7" fmla="*/ 654050 h 16863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411267" h="1686321">
              <a:moveTo>
                <a:pt x="325167" y="0"/>
              </a:moveTo>
              <a:cubicBezTo>
                <a:pt x="142604" y="109537"/>
                <a:pt x="-39958" y="219075"/>
                <a:pt x="7667" y="387350"/>
              </a:cubicBezTo>
              <a:cubicBezTo>
                <a:pt x="55292" y="555625"/>
                <a:pt x="314584" y="817033"/>
                <a:pt x="610917" y="1009650"/>
              </a:cubicBezTo>
              <a:cubicBezTo>
                <a:pt x="907250" y="1202267"/>
                <a:pt x="1498859" y="1432983"/>
                <a:pt x="1785667" y="1543050"/>
              </a:cubicBezTo>
              <a:cubicBezTo>
                <a:pt x="2072475" y="1653117"/>
                <a:pt x="2210059" y="1667933"/>
                <a:pt x="2331767" y="1670050"/>
              </a:cubicBezTo>
              <a:cubicBezTo>
                <a:pt x="2453475" y="1672167"/>
                <a:pt x="2389975" y="1747308"/>
                <a:pt x="2515917" y="1555750"/>
              </a:cubicBezTo>
              <a:cubicBezTo>
                <a:pt x="2641859" y="1364192"/>
                <a:pt x="2938192" y="670983"/>
                <a:pt x="3087417" y="520700"/>
              </a:cubicBezTo>
              <a:cubicBezTo>
                <a:pt x="3236642" y="370417"/>
                <a:pt x="3323954" y="512233"/>
                <a:pt x="3411267" y="654050"/>
              </a:cubicBezTo>
            </a:path>
          </a:pathLst>
        </a:custGeom>
        <a:noFill/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539750</xdr:colOff>
      <xdr:row>29</xdr:row>
      <xdr:rowOff>176953</xdr:rowOff>
    </xdr:from>
    <xdr:to>
      <xdr:col>25</xdr:col>
      <xdr:colOff>234950</xdr:colOff>
      <xdr:row>31</xdr:row>
      <xdr:rowOff>133350</xdr:rowOff>
    </xdr:to>
    <xdr:sp macro="" textlink="">
      <xdr:nvSpPr>
        <xdr:cNvPr id="339" name="Freeform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/>
      </xdr:nvSpPr>
      <xdr:spPr>
        <a:xfrm>
          <a:off x="10801350" y="5517303"/>
          <a:ext cx="977900" cy="324697"/>
        </a:xfrm>
        <a:custGeom>
          <a:avLst/>
          <a:gdLst>
            <a:gd name="connsiteX0" fmla="*/ 0 w 977900"/>
            <a:gd name="connsiteY0" fmla="*/ 19897 h 324697"/>
            <a:gd name="connsiteX1" fmla="*/ 431800 w 977900"/>
            <a:gd name="connsiteY1" fmla="*/ 32597 h 324697"/>
            <a:gd name="connsiteX2" fmla="*/ 977900 w 977900"/>
            <a:gd name="connsiteY2" fmla="*/ 324697 h 3246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77900" h="324697">
              <a:moveTo>
                <a:pt x="0" y="19897"/>
              </a:moveTo>
              <a:cubicBezTo>
                <a:pt x="134408" y="847"/>
                <a:pt x="268817" y="-18203"/>
                <a:pt x="431800" y="32597"/>
              </a:cubicBezTo>
              <a:cubicBezTo>
                <a:pt x="594783" y="83397"/>
                <a:pt x="786341" y="204047"/>
                <a:pt x="977900" y="324697"/>
              </a:cubicBezTo>
            </a:path>
          </a:pathLst>
        </a:custGeom>
        <a:noFill/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622300</xdr:colOff>
      <xdr:row>28</xdr:row>
      <xdr:rowOff>50800</xdr:rowOff>
    </xdr:from>
    <xdr:to>
      <xdr:col>25</xdr:col>
      <xdr:colOff>254000</xdr:colOff>
      <xdr:row>31</xdr:row>
      <xdr:rowOff>139700</xdr:rowOff>
    </xdr:to>
    <xdr:sp macro="" textlink="">
      <xdr:nvSpPr>
        <xdr:cNvPr id="340" name="Freeform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/>
      </xdr:nvSpPr>
      <xdr:spPr>
        <a:xfrm>
          <a:off x="10883900" y="5207000"/>
          <a:ext cx="914400" cy="641350"/>
        </a:xfrm>
        <a:custGeom>
          <a:avLst/>
          <a:gdLst>
            <a:gd name="connsiteX0" fmla="*/ 0 w 914400"/>
            <a:gd name="connsiteY0" fmla="*/ 0 h 641350"/>
            <a:gd name="connsiteX1" fmla="*/ 539750 w 914400"/>
            <a:gd name="connsiteY1" fmla="*/ 254000 h 641350"/>
            <a:gd name="connsiteX2" fmla="*/ 914400 w 914400"/>
            <a:gd name="connsiteY2" fmla="*/ 641350 h 6413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14400" h="641350">
              <a:moveTo>
                <a:pt x="0" y="0"/>
              </a:moveTo>
              <a:cubicBezTo>
                <a:pt x="193675" y="73554"/>
                <a:pt x="387350" y="147108"/>
                <a:pt x="539750" y="254000"/>
              </a:cubicBezTo>
              <a:cubicBezTo>
                <a:pt x="692150" y="360892"/>
                <a:pt x="691092" y="590550"/>
                <a:pt x="914400" y="641350"/>
              </a:cubicBezTo>
            </a:path>
          </a:pathLst>
        </a:custGeom>
        <a:noFill/>
        <a:ln>
          <a:solidFill>
            <a:schemeClr val="accent1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69850</xdr:colOff>
      <xdr:row>26</xdr:row>
      <xdr:rowOff>177800</xdr:rowOff>
    </xdr:from>
    <xdr:to>
      <xdr:col>25</xdr:col>
      <xdr:colOff>241300</xdr:colOff>
      <xdr:row>31</xdr:row>
      <xdr:rowOff>127000</xdr:rowOff>
    </xdr:to>
    <xdr:sp macro="" textlink="">
      <xdr:nvSpPr>
        <xdr:cNvPr id="341" name="Freeform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/>
      </xdr:nvSpPr>
      <xdr:spPr>
        <a:xfrm>
          <a:off x="10972800" y="4965700"/>
          <a:ext cx="812800" cy="869950"/>
        </a:xfrm>
        <a:custGeom>
          <a:avLst/>
          <a:gdLst>
            <a:gd name="connsiteX0" fmla="*/ 0 w 812800"/>
            <a:gd name="connsiteY0" fmla="*/ 0 h 869950"/>
            <a:gd name="connsiteX1" fmla="*/ 577850 w 812800"/>
            <a:gd name="connsiteY1" fmla="*/ 514350 h 869950"/>
            <a:gd name="connsiteX2" fmla="*/ 812800 w 812800"/>
            <a:gd name="connsiteY2" fmla="*/ 869950 h 869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12800" h="869950">
              <a:moveTo>
                <a:pt x="0" y="0"/>
              </a:moveTo>
              <a:cubicBezTo>
                <a:pt x="221191" y="184679"/>
                <a:pt x="442383" y="369358"/>
                <a:pt x="577850" y="514350"/>
              </a:cubicBezTo>
              <a:cubicBezTo>
                <a:pt x="713317" y="659342"/>
                <a:pt x="763058" y="764646"/>
                <a:pt x="812800" y="869950"/>
              </a:cubicBezTo>
            </a:path>
          </a:pathLst>
        </a:cu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38100</xdr:colOff>
      <xdr:row>26</xdr:row>
      <xdr:rowOff>50800</xdr:rowOff>
    </xdr:from>
    <xdr:to>
      <xdr:col>25</xdr:col>
      <xdr:colOff>247650</xdr:colOff>
      <xdr:row>31</xdr:row>
      <xdr:rowOff>133350</xdr:rowOff>
    </xdr:to>
    <xdr:sp macro="" textlink="">
      <xdr:nvSpPr>
        <xdr:cNvPr id="343" name="Freeform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/>
      </xdr:nvSpPr>
      <xdr:spPr>
        <a:xfrm>
          <a:off x="10941050" y="4838700"/>
          <a:ext cx="850900" cy="1003300"/>
        </a:xfrm>
        <a:custGeom>
          <a:avLst/>
          <a:gdLst>
            <a:gd name="connsiteX0" fmla="*/ 0 w 850900"/>
            <a:gd name="connsiteY0" fmla="*/ 0 h 1003300"/>
            <a:gd name="connsiteX1" fmla="*/ 666750 w 850900"/>
            <a:gd name="connsiteY1" fmla="*/ 647700 h 1003300"/>
            <a:gd name="connsiteX2" fmla="*/ 850900 w 850900"/>
            <a:gd name="connsiteY2" fmla="*/ 1003300 h 1003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0900" h="1003300">
              <a:moveTo>
                <a:pt x="0" y="0"/>
              </a:moveTo>
              <a:cubicBezTo>
                <a:pt x="262466" y="240241"/>
                <a:pt x="524933" y="480483"/>
                <a:pt x="666750" y="647700"/>
              </a:cubicBezTo>
              <a:cubicBezTo>
                <a:pt x="808567" y="814917"/>
                <a:pt x="829733" y="909108"/>
                <a:pt x="850900" y="1003300"/>
              </a:cubicBezTo>
            </a:path>
          </a:pathLst>
        </a:cu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120650</xdr:colOff>
      <xdr:row>25</xdr:row>
      <xdr:rowOff>88900</xdr:rowOff>
    </xdr:from>
    <xdr:to>
      <xdr:col>25</xdr:col>
      <xdr:colOff>266700</xdr:colOff>
      <xdr:row>31</xdr:row>
      <xdr:rowOff>152400</xdr:rowOff>
    </xdr:to>
    <xdr:sp macro="" textlink="">
      <xdr:nvSpPr>
        <xdr:cNvPr id="344" name="Freeform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/>
      </xdr:nvSpPr>
      <xdr:spPr>
        <a:xfrm>
          <a:off x="11023600" y="4692650"/>
          <a:ext cx="787400" cy="1168400"/>
        </a:xfrm>
        <a:custGeom>
          <a:avLst/>
          <a:gdLst>
            <a:gd name="connsiteX0" fmla="*/ 0 w 787400"/>
            <a:gd name="connsiteY0" fmla="*/ 0 h 1168400"/>
            <a:gd name="connsiteX1" fmla="*/ 139700 w 787400"/>
            <a:gd name="connsiteY1" fmla="*/ 298450 h 1168400"/>
            <a:gd name="connsiteX2" fmla="*/ 539750 w 787400"/>
            <a:gd name="connsiteY2" fmla="*/ 685800 h 1168400"/>
            <a:gd name="connsiteX3" fmla="*/ 787400 w 787400"/>
            <a:gd name="connsiteY3" fmla="*/ 1168400 h 1168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87400" h="1168400">
              <a:moveTo>
                <a:pt x="0" y="0"/>
              </a:moveTo>
              <a:cubicBezTo>
                <a:pt x="24871" y="92075"/>
                <a:pt x="49742" y="184150"/>
                <a:pt x="139700" y="298450"/>
              </a:cubicBezTo>
              <a:cubicBezTo>
                <a:pt x="229658" y="412750"/>
                <a:pt x="431800" y="540808"/>
                <a:pt x="539750" y="685800"/>
              </a:cubicBezTo>
              <a:cubicBezTo>
                <a:pt x="647700" y="830792"/>
                <a:pt x="717550" y="999596"/>
                <a:pt x="787400" y="1168400"/>
              </a:cubicBezTo>
            </a:path>
          </a:pathLst>
        </a:custGeom>
        <a:noFill/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180711</xdr:colOff>
      <xdr:row>17</xdr:row>
      <xdr:rowOff>50800</xdr:rowOff>
    </xdr:from>
    <xdr:to>
      <xdr:col>25</xdr:col>
      <xdr:colOff>247650</xdr:colOff>
      <xdr:row>37</xdr:row>
      <xdr:rowOff>74777</xdr:rowOff>
    </xdr:to>
    <xdr:sp macro="" textlink="">
      <xdr:nvSpPr>
        <xdr:cNvPr id="345" name="Freeform 344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/>
      </xdr:nvSpPr>
      <xdr:spPr>
        <a:xfrm>
          <a:off x="7876911" y="3181350"/>
          <a:ext cx="3915039" cy="3706977"/>
        </a:xfrm>
        <a:custGeom>
          <a:avLst/>
          <a:gdLst>
            <a:gd name="connsiteX0" fmla="*/ 308239 w 3915039"/>
            <a:gd name="connsiteY0" fmla="*/ 0 h 3706977"/>
            <a:gd name="connsiteX1" fmla="*/ 54239 w 3915039"/>
            <a:gd name="connsiteY1" fmla="*/ 1778000 h 3706977"/>
            <a:gd name="connsiteX2" fmla="*/ 1235339 w 3915039"/>
            <a:gd name="connsiteY2" fmla="*/ 3111500 h 3706977"/>
            <a:gd name="connsiteX3" fmla="*/ 2797439 w 3915039"/>
            <a:gd name="connsiteY3" fmla="*/ 3695700 h 3706977"/>
            <a:gd name="connsiteX4" fmla="*/ 3095889 w 3915039"/>
            <a:gd name="connsiteY4" fmla="*/ 3429000 h 3706977"/>
            <a:gd name="connsiteX5" fmla="*/ 3553089 w 3915039"/>
            <a:gd name="connsiteY5" fmla="*/ 2622550 h 3706977"/>
            <a:gd name="connsiteX6" fmla="*/ 3915039 w 3915039"/>
            <a:gd name="connsiteY6" fmla="*/ 2679700 h 3706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915039" h="3706977">
              <a:moveTo>
                <a:pt x="308239" y="0"/>
              </a:moveTo>
              <a:cubicBezTo>
                <a:pt x="103980" y="629708"/>
                <a:pt x="-100278" y="1259417"/>
                <a:pt x="54239" y="1778000"/>
              </a:cubicBezTo>
              <a:cubicBezTo>
                <a:pt x="208756" y="2296583"/>
                <a:pt x="778139" y="2791883"/>
                <a:pt x="1235339" y="3111500"/>
              </a:cubicBezTo>
              <a:cubicBezTo>
                <a:pt x="1692539" y="3431117"/>
                <a:pt x="2487347" y="3642783"/>
                <a:pt x="2797439" y="3695700"/>
              </a:cubicBezTo>
              <a:cubicBezTo>
                <a:pt x="3107531" y="3748617"/>
                <a:pt x="2969947" y="3607858"/>
                <a:pt x="3095889" y="3429000"/>
              </a:cubicBezTo>
              <a:cubicBezTo>
                <a:pt x="3221831" y="3250142"/>
                <a:pt x="3416564" y="2747433"/>
                <a:pt x="3553089" y="2622550"/>
              </a:cubicBezTo>
              <a:cubicBezTo>
                <a:pt x="3689614" y="2497667"/>
                <a:pt x="3802326" y="2588683"/>
                <a:pt x="3915039" y="2679700"/>
              </a:cubicBezTo>
            </a:path>
          </a:pathLst>
        </a:custGeom>
        <a:noFill/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133983</xdr:colOff>
      <xdr:row>17</xdr:row>
      <xdr:rowOff>31750</xdr:rowOff>
    </xdr:from>
    <xdr:to>
      <xdr:col>21</xdr:col>
      <xdr:colOff>95250</xdr:colOff>
      <xdr:row>34</xdr:row>
      <xdr:rowOff>107950</xdr:rowOff>
    </xdr:to>
    <xdr:sp macro="" textlink="">
      <xdr:nvSpPr>
        <xdr:cNvPr id="346" name="Freeform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/>
      </xdr:nvSpPr>
      <xdr:spPr>
        <a:xfrm>
          <a:off x="7830183" y="3162300"/>
          <a:ext cx="1243967" cy="3206750"/>
        </a:xfrm>
        <a:custGeom>
          <a:avLst/>
          <a:gdLst>
            <a:gd name="connsiteX0" fmla="*/ 1243967 w 1243967"/>
            <a:gd name="connsiteY0" fmla="*/ 3206750 h 3206750"/>
            <a:gd name="connsiteX1" fmla="*/ 532767 w 1243967"/>
            <a:gd name="connsiteY1" fmla="*/ 2540000 h 3206750"/>
            <a:gd name="connsiteX2" fmla="*/ 94617 w 1243967"/>
            <a:gd name="connsiteY2" fmla="*/ 1860550 h 3206750"/>
            <a:gd name="connsiteX3" fmla="*/ 18417 w 1243967"/>
            <a:gd name="connsiteY3" fmla="*/ 1308100 h 3206750"/>
            <a:gd name="connsiteX4" fmla="*/ 348617 w 1243967"/>
            <a:gd name="connsiteY4" fmla="*/ 0 h 320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43967" h="3206750">
              <a:moveTo>
                <a:pt x="1243967" y="3206750"/>
              </a:moveTo>
              <a:cubicBezTo>
                <a:pt x="984146" y="2985558"/>
                <a:pt x="724325" y="2764367"/>
                <a:pt x="532767" y="2540000"/>
              </a:cubicBezTo>
              <a:cubicBezTo>
                <a:pt x="341209" y="2315633"/>
                <a:pt x="180342" y="2065867"/>
                <a:pt x="94617" y="1860550"/>
              </a:cubicBezTo>
              <a:cubicBezTo>
                <a:pt x="8892" y="1655233"/>
                <a:pt x="-23916" y="1618192"/>
                <a:pt x="18417" y="1308100"/>
              </a:cubicBezTo>
              <a:cubicBezTo>
                <a:pt x="60750" y="998008"/>
                <a:pt x="204683" y="499004"/>
                <a:pt x="348617" y="0"/>
              </a:cubicBezTo>
            </a:path>
          </a:pathLst>
        </a:custGeom>
        <a:noFill/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146262</xdr:colOff>
      <xdr:row>17</xdr:row>
      <xdr:rowOff>38100</xdr:rowOff>
    </xdr:from>
    <xdr:to>
      <xdr:col>21</xdr:col>
      <xdr:colOff>50800</xdr:colOff>
      <xdr:row>34</xdr:row>
      <xdr:rowOff>50800</xdr:rowOff>
    </xdr:to>
    <xdr:sp macro="" textlink="">
      <xdr:nvSpPr>
        <xdr:cNvPr id="347" name="Freeform 34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/>
      </xdr:nvSpPr>
      <xdr:spPr>
        <a:xfrm>
          <a:off x="7842462" y="3168650"/>
          <a:ext cx="1187238" cy="3143250"/>
        </a:xfrm>
        <a:custGeom>
          <a:avLst/>
          <a:gdLst>
            <a:gd name="connsiteX0" fmla="*/ 1187238 w 1187238"/>
            <a:gd name="connsiteY0" fmla="*/ 3143250 h 3143250"/>
            <a:gd name="connsiteX1" fmla="*/ 507788 w 1187238"/>
            <a:gd name="connsiteY1" fmla="*/ 2540000 h 3143250"/>
            <a:gd name="connsiteX2" fmla="*/ 50588 w 1187238"/>
            <a:gd name="connsiteY2" fmla="*/ 1739900 h 3143250"/>
            <a:gd name="connsiteX3" fmla="*/ 44238 w 1187238"/>
            <a:gd name="connsiteY3" fmla="*/ 1092200 h 3143250"/>
            <a:gd name="connsiteX4" fmla="*/ 342688 w 1187238"/>
            <a:gd name="connsiteY4" fmla="*/ 0 h 3143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87238" h="3143250">
              <a:moveTo>
                <a:pt x="1187238" y="3143250"/>
              </a:moveTo>
              <a:cubicBezTo>
                <a:pt x="942234" y="2958571"/>
                <a:pt x="697230" y="2773892"/>
                <a:pt x="507788" y="2540000"/>
              </a:cubicBezTo>
              <a:cubicBezTo>
                <a:pt x="318346" y="2306108"/>
                <a:pt x="127846" y="1981200"/>
                <a:pt x="50588" y="1739900"/>
              </a:cubicBezTo>
              <a:cubicBezTo>
                <a:pt x="-26670" y="1498600"/>
                <a:pt x="-4445" y="1382183"/>
                <a:pt x="44238" y="1092200"/>
              </a:cubicBezTo>
              <a:cubicBezTo>
                <a:pt x="92921" y="802217"/>
                <a:pt x="217804" y="401108"/>
                <a:pt x="342688" y="0"/>
              </a:cubicBezTo>
            </a:path>
          </a:pathLst>
        </a:custGeom>
        <a:noFill/>
        <a:ln>
          <a:solidFill>
            <a:schemeClr val="accent1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157176</xdr:colOff>
      <xdr:row>17</xdr:row>
      <xdr:rowOff>19050</xdr:rowOff>
    </xdr:from>
    <xdr:to>
      <xdr:col>20</xdr:col>
      <xdr:colOff>615950</xdr:colOff>
      <xdr:row>33</xdr:row>
      <xdr:rowOff>177800</xdr:rowOff>
    </xdr:to>
    <xdr:sp macro="" textlink="">
      <xdr:nvSpPr>
        <xdr:cNvPr id="348" name="Freeform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/>
      </xdr:nvSpPr>
      <xdr:spPr>
        <a:xfrm>
          <a:off x="7853376" y="3149600"/>
          <a:ext cx="1100124" cy="3105150"/>
        </a:xfrm>
        <a:custGeom>
          <a:avLst/>
          <a:gdLst>
            <a:gd name="connsiteX0" fmla="*/ 1100124 w 1100124"/>
            <a:gd name="connsiteY0" fmla="*/ 3105150 h 3105150"/>
            <a:gd name="connsiteX1" fmla="*/ 636574 w 1100124"/>
            <a:gd name="connsiteY1" fmla="*/ 2673350 h 3105150"/>
            <a:gd name="connsiteX2" fmla="*/ 84124 w 1100124"/>
            <a:gd name="connsiteY2" fmla="*/ 1962150 h 3105150"/>
            <a:gd name="connsiteX3" fmla="*/ 26974 w 1100124"/>
            <a:gd name="connsiteY3" fmla="*/ 1060450 h 3105150"/>
            <a:gd name="connsiteX4" fmla="*/ 331774 w 1100124"/>
            <a:gd name="connsiteY4" fmla="*/ 0 h 3105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00124" h="3105150">
              <a:moveTo>
                <a:pt x="1100124" y="3105150"/>
              </a:moveTo>
              <a:cubicBezTo>
                <a:pt x="953015" y="2984500"/>
                <a:pt x="805907" y="2863850"/>
                <a:pt x="636574" y="2673350"/>
              </a:cubicBezTo>
              <a:cubicBezTo>
                <a:pt x="467241" y="2482850"/>
                <a:pt x="185724" y="2230967"/>
                <a:pt x="84124" y="1962150"/>
              </a:cubicBezTo>
              <a:cubicBezTo>
                <a:pt x="-17476" y="1693333"/>
                <a:pt x="-14301" y="1387475"/>
                <a:pt x="26974" y="1060450"/>
              </a:cubicBezTo>
              <a:cubicBezTo>
                <a:pt x="68249" y="733425"/>
                <a:pt x="200011" y="366712"/>
                <a:pt x="331774" y="0"/>
              </a:cubicBezTo>
            </a:path>
          </a:pathLst>
        </a:cu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120570</xdr:colOff>
      <xdr:row>17</xdr:row>
      <xdr:rowOff>38100</xdr:rowOff>
    </xdr:from>
    <xdr:to>
      <xdr:col>20</xdr:col>
      <xdr:colOff>539750</xdr:colOff>
      <xdr:row>33</xdr:row>
      <xdr:rowOff>107950</xdr:rowOff>
    </xdr:to>
    <xdr:sp macro="" textlink="">
      <xdr:nvSpPr>
        <xdr:cNvPr id="349" name="Freeform 348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/>
      </xdr:nvSpPr>
      <xdr:spPr>
        <a:xfrm>
          <a:off x="7816770" y="3168650"/>
          <a:ext cx="1060530" cy="3016250"/>
        </a:xfrm>
        <a:custGeom>
          <a:avLst/>
          <a:gdLst>
            <a:gd name="connsiteX0" fmla="*/ 1060530 w 1060530"/>
            <a:gd name="connsiteY0" fmla="*/ 3016250 h 3016250"/>
            <a:gd name="connsiteX1" fmla="*/ 336630 w 1060530"/>
            <a:gd name="connsiteY1" fmla="*/ 2343150 h 3016250"/>
            <a:gd name="connsiteX2" fmla="*/ 80 w 1060530"/>
            <a:gd name="connsiteY2" fmla="*/ 1593850 h 3016250"/>
            <a:gd name="connsiteX3" fmla="*/ 362030 w 1060530"/>
            <a:gd name="connsiteY3" fmla="*/ 0 h 3016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60530" h="3016250">
              <a:moveTo>
                <a:pt x="1060530" y="3016250"/>
              </a:moveTo>
              <a:cubicBezTo>
                <a:pt x="786951" y="2798233"/>
                <a:pt x="513372" y="2580217"/>
                <a:pt x="336630" y="2343150"/>
              </a:cubicBezTo>
              <a:cubicBezTo>
                <a:pt x="159888" y="2106083"/>
                <a:pt x="-4153" y="1984375"/>
                <a:pt x="80" y="1593850"/>
              </a:cubicBezTo>
              <a:cubicBezTo>
                <a:pt x="4313" y="1203325"/>
                <a:pt x="315463" y="266700"/>
                <a:pt x="362030" y="0"/>
              </a:cubicBezTo>
            </a:path>
          </a:pathLst>
        </a:cu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139913</xdr:colOff>
      <xdr:row>17</xdr:row>
      <xdr:rowOff>25400</xdr:rowOff>
    </xdr:from>
    <xdr:to>
      <xdr:col>21</xdr:col>
      <xdr:colOff>57150</xdr:colOff>
      <xdr:row>34</xdr:row>
      <xdr:rowOff>25400</xdr:rowOff>
    </xdr:to>
    <xdr:sp macro="" textlink="">
      <xdr:nvSpPr>
        <xdr:cNvPr id="351" name="Freeform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/>
      </xdr:nvSpPr>
      <xdr:spPr>
        <a:xfrm>
          <a:off x="7836113" y="3155950"/>
          <a:ext cx="1199937" cy="3130550"/>
        </a:xfrm>
        <a:custGeom>
          <a:avLst/>
          <a:gdLst>
            <a:gd name="connsiteX0" fmla="*/ 1199937 w 1199937"/>
            <a:gd name="connsiteY0" fmla="*/ 3130550 h 3130550"/>
            <a:gd name="connsiteX1" fmla="*/ 406187 w 1199937"/>
            <a:gd name="connsiteY1" fmla="*/ 2457450 h 3130550"/>
            <a:gd name="connsiteX2" fmla="*/ 69637 w 1199937"/>
            <a:gd name="connsiteY2" fmla="*/ 1955800 h 3130550"/>
            <a:gd name="connsiteX3" fmla="*/ 25187 w 1199937"/>
            <a:gd name="connsiteY3" fmla="*/ 1339850 h 3130550"/>
            <a:gd name="connsiteX4" fmla="*/ 374437 w 1199937"/>
            <a:gd name="connsiteY4" fmla="*/ 0 h 3130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99937" h="3130550">
              <a:moveTo>
                <a:pt x="1199937" y="3130550"/>
              </a:moveTo>
              <a:cubicBezTo>
                <a:pt x="897253" y="2891896"/>
                <a:pt x="594570" y="2653242"/>
                <a:pt x="406187" y="2457450"/>
              </a:cubicBezTo>
              <a:cubicBezTo>
                <a:pt x="217804" y="2261658"/>
                <a:pt x="133137" y="2142067"/>
                <a:pt x="69637" y="1955800"/>
              </a:cubicBezTo>
              <a:cubicBezTo>
                <a:pt x="6137" y="1769533"/>
                <a:pt x="-25613" y="1665817"/>
                <a:pt x="25187" y="1339850"/>
              </a:cubicBezTo>
              <a:cubicBezTo>
                <a:pt x="75987" y="1013883"/>
                <a:pt x="225212" y="506941"/>
                <a:pt x="374437" y="0"/>
              </a:cubicBezTo>
            </a:path>
          </a:pathLst>
        </a:custGeom>
        <a:noFill/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200752</xdr:colOff>
      <xdr:row>17</xdr:row>
      <xdr:rowOff>25400</xdr:rowOff>
    </xdr:from>
    <xdr:to>
      <xdr:col>20</xdr:col>
      <xdr:colOff>368300</xdr:colOff>
      <xdr:row>28</xdr:row>
      <xdr:rowOff>139700</xdr:rowOff>
    </xdr:to>
    <xdr:sp macro="" textlink="">
      <xdr:nvSpPr>
        <xdr:cNvPr id="352" name="Freeform 35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/>
      </xdr:nvSpPr>
      <xdr:spPr>
        <a:xfrm>
          <a:off x="7896952" y="3155950"/>
          <a:ext cx="808898" cy="2139950"/>
        </a:xfrm>
        <a:custGeom>
          <a:avLst/>
          <a:gdLst>
            <a:gd name="connsiteX0" fmla="*/ 808898 w 808898"/>
            <a:gd name="connsiteY0" fmla="*/ 2139950 h 2139950"/>
            <a:gd name="connsiteX1" fmla="*/ 211998 w 808898"/>
            <a:gd name="connsiteY1" fmla="*/ 2038350 h 2139950"/>
            <a:gd name="connsiteX2" fmla="*/ 2448 w 808898"/>
            <a:gd name="connsiteY2" fmla="*/ 1543050 h 2139950"/>
            <a:gd name="connsiteX3" fmla="*/ 326298 w 808898"/>
            <a:gd name="connsiteY3" fmla="*/ 0 h 2139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08898" h="2139950">
              <a:moveTo>
                <a:pt x="808898" y="2139950"/>
              </a:moveTo>
              <a:cubicBezTo>
                <a:pt x="577652" y="2138891"/>
                <a:pt x="346406" y="2137833"/>
                <a:pt x="211998" y="2038350"/>
              </a:cubicBezTo>
              <a:cubicBezTo>
                <a:pt x="77590" y="1938867"/>
                <a:pt x="-16602" y="1882775"/>
                <a:pt x="2448" y="1543050"/>
              </a:cubicBezTo>
              <a:cubicBezTo>
                <a:pt x="21498" y="1203325"/>
                <a:pt x="173898" y="601662"/>
                <a:pt x="326298" y="0"/>
              </a:cubicBezTo>
            </a:path>
          </a:pathLst>
        </a:custGeom>
        <a:noFill/>
        <a:ln>
          <a:solidFill>
            <a:schemeClr val="accent6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257161</xdr:colOff>
      <xdr:row>17</xdr:row>
      <xdr:rowOff>12700</xdr:rowOff>
    </xdr:from>
    <xdr:to>
      <xdr:col>20</xdr:col>
      <xdr:colOff>311150</xdr:colOff>
      <xdr:row>28</xdr:row>
      <xdr:rowOff>48693</xdr:rowOff>
    </xdr:to>
    <xdr:sp macro="" textlink="">
      <xdr:nvSpPr>
        <xdr:cNvPr id="353" name="Freeform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/>
      </xdr:nvSpPr>
      <xdr:spPr>
        <a:xfrm>
          <a:off x="7953361" y="3143250"/>
          <a:ext cx="695339" cy="2061643"/>
        </a:xfrm>
        <a:custGeom>
          <a:avLst/>
          <a:gdLst>
            <a:gd name="connsiteX0" fmla="*/ 695339 w 695339"/>
            <a:gd name="connsiteY0" fmla="*/ 2044700 h 2061643"/>
            <a:gd name="connsiteX1" fmla="*/ 53989 w 695339"/>
            <a:gd name="connsiteY1" fmla="*/ 1879600 h 2061643"/>
            <a:gd name="connsiteX2" fmla="*/ 60339 w 695339"/>
            <a:gd name="connsiteY2" fmla="*/ 742950 h 2061643"/>
            <a:gd name="connsiteX3" fmla="*/ 269889 w 695339"/>
            <a:gd name="connsiteY3" fmla="*/ 0 h 20616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95339" h="2061643">
              <a:moveTo>
                <a:pt x="695339" y="2044700"/>
              </a:moveTo>
              <a:cubicBezTo>
                <a:pt x="427580" y="2070629"/>
                <a:pt x="159822" y="2096558"/>
                <a:pt x="53989" y="1879600"/>
              </a:cubicBezTo>
              <a:cubicBezTo>
                <a:pt x="-51844" y="1662642"/>
                <a:pt x="24356" y="1056217"/>
                <a:pt x="60339" y="742950"/>
              </a:cubicBezTo>
              <a:cubicBezTo>
                <a:pt x="96322" y="429683"/>
                <a:pt x="202156" y="118533"/>
                <a:pt x="269889" y="0"/>
              </a:cubicBezTo>
            </a:path>
          </a:pathLst>
        </a:custGeom>
        <a:noFill/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234950</xdr:colOff>
      <xdr:row>31</xdr:row>
      <xdr:rowOff>139700</xdr:rowOff>
    </xdr:from>
    <xdr:to>
      <xdr:col>27</xdr:col>
      <xdr:colOff>88900</xdr:colOff>
      <xdr:row>43</xdr:row>
      <xdr:rowOff>54070</xdr:rowOff>
    </xdr:to>
    <xdr:cxnSp macro="">
      <xdr:nvCxnSpPr>
        <xdr:cNvPr id="307" name="Straight Connector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CxnSpPr>
          <a:stCxn id="53" idx="1"/>
        </xdr:cNvCxnSpPr>
      </xdr:nvCxnSpPr>
      <xdr:spPr>
        <a:xfrm flipH="1" flipV="1">
          <a:off x="11779250" y="5848350"/>
          <a:ext cx="1136650" cy="2124170"/>
        </a:xfrm>
        <a:prstGeom prst="line">
          <a:avLst/>
        </a:prstGeom>
        <a:ln w="44450">
          <a:solidFill>
            <a:srgbClr val="26425C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234950</xdr:colOff>
      <xdr:row>28</xdr:row>
      <xdr:rowOff>139700</xdr:rowOff>
    </xdr:from>
    <xdr:to>
      <xdr:col>20</xdr:col>
      <xdr:colOff>393700</xdr:colOff>
      <xdr:row>46</xdr:row>
      <xdr:rowOff>50800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CxnSpPr/>
      </xdr:nvCxnSpPr>
      <xdr:spPr>
        <a:xfrm flipV="1">
          <a:off x="6457950" y="5295900"/>
          <a:ext cx="2724150" cy="3225800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400050</xdr:colOff>
      <xdr:row>28</xdr:row>
      <xdr:rowOff>25400</xdr:rowOff>
    </xdr:from>
    <xdr:to>
      <xdr:col>20</xdr:col>
      <xdr:colOff>361950</xdr:colOff>
      <xdr:row>41</xdr:row>
      <xdr:rowOff>95250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CxnSpPr>
          <a:endCxn id="332" idx="0"/>
        </xdr:cNvCxnSpPr>
      </xdr:nvCxnSpPr>
      <xdr:spPr>
        <a:xfrm flipV="1">
          <a:off x="5340350" y="5181600"/>
          <a:ext cx="3810000" cy="2463800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298450</xdr:colOff>
      <xdr:row>2</xdr:row>
      <xdr:rowOff>158457</xdr:rowOff>
    </xdr:from>
    <xdr:to>
      <xdr:col>20</xdr:col>
      <xdr:colOff>298450</xdr:colOff>
      <xdr:row>23</xdr:row>
      <xdr:rowOff>44450</xdr:rowOff>
    </xdr:to>
    <xdr:cxnSp macro="">
      <xdr:nvCxnSpPr>
        <xdr:cNvPr id="291" name="Straight Connector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CxnSpPr/>
      </xdr:nvCxnSpPr>
      <xdr:spPr>
        <a:xfrm>
          <a:off x="9093200" y="526757"/>
          <a:ext cx="0" cy="3753143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107950</xdr:colOff>
      <xdr:row>8</xdr:row>
      <xdr:rowOff>126003</xdr:rowOff>
    </xdr:from>
    <xdr:to>
      <xdr:col>27</xdr:col>
      <xdr:colOff>50800</xdr:colOff>
      <xdr:row>25</xdr:row>
      <xdr:rowOff>95250</xdr:rowOff>
    </xdr:to>
    <xdr:cxnSp macro="">
      <xdr:nvCxnSpPr>
        <xdr:cNvPr id="295" name="Straight Connector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CxnSpPr>
          <a:stCxn id="39" idx="1"/>
        </xdr:cNvCxnSpPr>
      </xdr:nvCxnSpPr>
      <xdr:spPr>
        <a:xfrm flipH="1">
          <a:off x="11010900" y="1599203"/>
          <a:ext cx="1866900" cy="3099797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25400</xdr:colOff>
      <xdr:row>15</xdr:row>
      <xdr:rowOff>119653</xdr:rowOff>
    </xdr:from>
    <xdr:to>
      <xdr:col>28</xdr:col>
      <xdr:colOff>374650</xdr:colOff>
      <xdr:row>26</xdr:row>
      <xdr:rowOff>57150</xdr:rowOff>
    </xdr:to>
    <xdr:cxnSp macro="">
      <xdr:nvCxnSpPr>
        <xdr:cNvPr id="297" name="Straight Connector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CxnSpPr>
          <a:stCxn id="42" idx="1"/>
        </xdr:cNvCxnSpPr>
      </xdr:nvCxnSpPr>
      <xdr:spPr>
        <a:xfrm flipH="1">
          <a:off x="10928350" y="2881903"/>
          <a:ext cx="2914650" cy="1963147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57150</xdr:colOff>
      <xdr:row>25</xdr:row>
      <xdr:rowOff>106953</xdr:rowOff>
    </xdr:from>
    <xdr:to>
      <xdr:col>28</xdr:col>
      <xdr:colOff>825500</xdr:colOff>
      <xdr:row>26</xdr:row>
      <xdr:rowOff>177800</xdr:rowOff>
    </xdr:to>
    <xdr:cxnSp macro="">
      <xdr:nvCxnSpPr>
        <xdr:cNvPr id="301" name="Straight Connector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CxnSpPr>
          <a:stCxn id="51" idx="1"/>
        </xdr:cNvCxnSpPr>
      </xdr:nvCxnSpPr>
      <xdr:spPr>
        <a:xfrm flipH="1">
          <a:off x="10960100" y="4710703"/>
          <a:ext cx="3333750" cy="254997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584200</xdr:colOff>
      <xdr:row>28</xdr:row>
      <xdr:rowOff>50800</xdr:rowOff>
    </xdr:from>
    <xdr:to>
      <xdr:col>28</xdr:col>
      <xdr:colOff>495300</xdr:colOff>
      <xdr:row>34</xdr:row>
      <xdr:rowOff>44157</xdr:rowOff>
    </xdr:to>
    <xdr:cxnSp macro="">
      <xdr:nvCxnSpPr>
        <xdr:cNvPr id="305" name="Straight Connector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CxnSpPr>
          <a:stCxn id="52" idx="1"/>
        </xdr:cNvCxnSpPr>
      </xdr:nvCxnSpPr>
      <xdr:spPr>
        <a:xfrm flipH="1" flipV="1">
          <a:off x="10845800" y="5207000"/>
          <a:ext cx="3117850" cy="1098257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533400</xdr:colOff>
      <xdr:row>30</xdr:row>
      <xdr:rowOff>19050</xdr:rowOff>
    </xdr:from>
    <xdr:to>
      <xdr:col>24</xdr:col>
      <xdr:colOff>527050</xdr:colOff>
      <xdr:row>47</xdr:row>
      <xdr:rowOff>107070</xdr:rowOff>
    </xdr:to>
    <xdr:cxnSp macro="">
      <xdr:nvCxnSpPr>
        <xdr:cNvPr id="309" name="Straight Connector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CxnSpPr>
          <a:stCxn id="54" idx="1"/>
        </xdr:cNvCxnSpPr>
      </xdr:nvCxnSpPr>
      <xdr:spPr>
        <a:xfrm flipH="1" flipV="1">
          <a:off x="10795000" y="5543550"/>
          <a:ext cx="635000" cy="3218570"/>
        </a:xfrm>
        <a:prstGeom prst="line">
          <a:avLst/>
        </a:prstGeom>
        <a:ln w="22225">
          <a:solidFill>
            <a:srgbClr val="C00000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215900</xdr:colOff>
      <xdr:row>13</xdr:row>
      <xdr:rowOff>76200</xdr:rowOff>
    </xdr:from>
    <xdr:to>
      <xdr:col>11</xdr:col>
      <xdr:colOff>438150</xdr:colOff>
      <xdr:row>24</xdr:row>
      <xdr:rowOff>12700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470150"/>
          <a:ext cx="2787650" cy="1962150"/>
        </a:xfrm>
        <a:prstGeom prst="rect">
          <a:avLst/>
        </a:prstGeom>
      </xdr:spPr>
    </xdr:pic>
    <xdr:clientData/>
  </xdr:twoCellAnchor>
  <xdr:twoCellAnchor editAs="oneCell">
    <xdr:from>
      <xdr:col>7</xdr:col>
      <xdr:colOff>219850</xdr:colOff>
      <xdr:row>2</xdr:row>
      <xdr:rowOff>150000</xdr:rowOff>
    </xdr:from>
    <xdr:to>
      <xdr:col>11</xdr:col>
      <xdr:colOff>438150</xdr:colOff>
      <xdr:row>13</xdr:row>
      <xdr:rowOff>38100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50" y="518300"/>
          <a:ext cx="2783700" cy="1913750"/>
        </a:xfrm>
        <a:prstGeom prst="rect">
          <a:avLst/>
        </a:prstGeom>
      </xdr:spPr>
    </xdr:pic>
    <xdr:clientData/>
  </xdr:twoCellAnchor>
  <xdr:twoCellAnchor editAs="oneCell">
    <xdr:from>
      <xdr:col>7</xdr:col>
      <xdr:colOff>217449</xdr:colOff>
      <xdr:row>24</xdr:row>
      <xdr:rowOff>52350</xdr:rowOff>
    </xdr:from>
    <xdr:to>
      <xdr:col>11</xdr:col>
      <xdr:colOff>438150</xdr:colOff>
      <xdr:row>34</xdr:row>
      <xdr:rowOff>60051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9" y="4471950"/>
          <a:ext cx="2786101" cy="1849201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2</xdr:row>
      <xdr:rowOff>152400</xdr:rowOff>
    </xdr:from>
    <xdr:to>
      <xdr:col>7</xdr:col>
      <xdr:colOff>196850</xdr:colOff>
      <xdr:row>34</xdr:row>
      <xdr:rowOff>63500</xdr:rowOff>
    </xdr:to>
    <xdr:sp macro="" textlink="">
      <xdr:nvSpPr>
        <xdr:cNvPr id="384" name="Rectangle 383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/>
      </xdr:nvSpPr>
      <xdr:spPr>
        <a:xfrm>
          <a:off x="107950" y="520700"/>
          <a:ext cx="546100" cy="5803900"/>
        </a:xfrm>
        <a:prstGeom prst="rect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</xdr:col>
      <xdr:colOff>87154</xdr:colOff>
      <xdr:row>3</xdr:row>
      <xdr:rowOff>114303</xdr:rowOff>
    </xdr:from>
    <xdr:ext cx="572849" cy="5499100"/>
    <xdr:sp macro="" textlink="">
      <xdr:nvSpPr>
        <xdr:cNvPr id="385" name="TextBox 38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 txBox="1"/>
      </xdr:nvSpPr>
      <xdr:spPr>
        <a:xfrm rot="16200000">
          <a:off x="-2375971" y="3129878"/>
          <a:ext cx="5499100" cy="572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3200">
              <a:solidFill>
                <a:schemeClr val="bg1"/>
              </a:solidFill>
              <a:latin typeface="Consolas" panose="020B0609020204030204" pitchFamily="49" charset="0"/>
            </a:rPr>
            <a:t>Alaska Marine Highway</a:t>
          </a:r>
        </a:p>
      </xdr:txBody>
    </xdr:sp>
    <xdr:clientData/>
  </xdr:oneCellAnchor>
  <xdr:twoCellAnchor>
    <xdr:from>
      <xdr:col>14</xdr:col>
      <xdr:colOff>622300</xdr:colOff>
      <xdr:row>27</xdr:row>
      <xdr:rowOff>25400</xdr:rowOff>
    </xdr:from>
    <xdr:to>
      <xdr:col>17</xdr:col>
      <xdr:colOff>165100</xdr:colOff>
      <xdr:row>33</xdr:row>
      <xdr:rowOff>41370</xdr:rowOff>
    </xdr:to>
    <xdr:cxnSp macro="">
      <xdr:nvCxnSpPr>
        <xdr:cNvPr id="289" name="Straight Connector 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CxnSpPr>
          <a:stCxn id="59" idx="3"/>
          <a:endCxn id="319" idx="0"/>
        </xdr:cNvCxnSpPr>
      </xdr:nvCxnSpPr>
      <xdr:spPr>
        <a:xfrm flipV="1">
          <a:off x="5568950" y="4997450"/>
          <a:ext cx="1466850" cy="1120870"/>
        </a:xfrm>
        <a:prstGeom prst="line">
          <a:avLst/>
        </a:prstGeom>
        <a:ln w="44450">
          <a:solidFill>
            <a:srgbClr val="26425C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76200</xdr:colOff>
      <xdr:row>2</xdr:row>
      <xdr:rowOff>107657</xdr:rowOff>
    </xdr:from>
    <xdr:to>
      <xdr:col>19</xdr:col>
      <xdr:colOff>488950</xdr:colOff>
      <xdr:row>17</xdr:row>
      <xdr:rowOff>19050</xdr:rowOff>
    </xdr:to>
    <xdr:cxnSp macro="">
      <xdr:nvCxnSpPr>
        <xdr:cNvPr id="293" name="Straight Connector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CxnSpPr>
          <a:stCxn id="55" idx="3"/>
          <a:endCxn id="348" idx="4"/>
        </xdr:cNvCxnSpPr>
      </xdr:nvCxnSpPr>
      <xdr:spPr>
        <a:xfrm>
          <a:off x="6946900" y="475957"/>
          <a:ext cx="1695450" cy="2673643"/>
        </a:xfrm>
        <a:prstGeom prst="line">
          <a:avLst/>
        </a:prstGeom>
        <a:ln w="44450">
          <a:solidFill>
            <a:srgbClr val="26425C"/>
          </a:solidFill>
          <a:headEnd type="oval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28</xdr:col>
      <xdr:colOff>2874057</xdr:colOff>
      <xdr:row>50</xdr:row>
      <xdr:rowOff>59650</xdr:rowOff>
    </xdr:from>
    <xdr:ext cx="3304493" cy="572849"/>
    <xdr:sp macro="" textlink="">
      <xdr:nvSpPr>
        <xdr:cNvPr id="163" name="TextBox 1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/>
      </xdr:nvSpPr>
      <xdr:spPr>
        <a:xfrm>
          <a:off x="16793257" y="9267150"/>
          <a:ext cx="3304493" cy="572849"/>
        </a:xfrm>
        <a:prstGeom prst="rect">
          <a:avLst/>
        </a:prstGeom>
        <a:solidFill>
          <a:srgbClr val="FF75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3200">
              <a:solidFill>
                <a:sysClr val="windowText" lastClr="000000"/>
              </a:solidFill>
              <a:latin typeface="Consolas" panose="020B0609020204030204" pitchFamily="49" charset="0"/>
            </a:rPr>
            <a:t>Coastal VPCS</a:t>
          </a:r>
        </a:p>
      </xdr:txBody>
    </xdr:sp>
    <xdr:clientData/>
  </xdr:oneCellAnchor>
  <xdr:twoCellAnchor>
    <xdr:from>
      <xdr:col>11</xdr:col>
      <xdr:colOff>438150</xdr:colOff>
      <xdr:row>2</xdr:row>
      <xdr:rowOff>158750</xdr:rowOff>
    </xdr:from>
    <xdr:to>
      <xdr:col>17</xdr:col>
      <xdr:colOff>82550</xdr:colOff>
      <xdr:row>34</xdr:row>
      <xdr:rowOff>44450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454400" y="527050"/>
          <a:ext cx="3492500" cy="5778500"/>
        </a:xfrm>
        <a:custGeom>
          <a:avLst/>
          <a:gdLst>
            <a:gd name="connsiteX0" fmla="*/ 6350 w 3492500"/>
            <a:gd name="connsiteY0" fmla="*/ 0 h 5778500"/>
            <a:gd name="connsiteX1" fmla="*/ 0 w 3492500"/>
            <a:gd name="connsiteY1" fmla="*/ 5778500 h 5778500"/>
            <a:gd name="connsiteX2" fmla="*/ 2717800 w 3492500"/>
            <a:gd name="connsiteY2" fmla="*/ 3841750 h 5778500"/>
            <a:gd name="connsiteX3" fmla="*/ 2825750 w 3492500"/>
            <a:gd name="connsiteY3" fmla="*/ 3181350 h 5778500"/>
            <a:gd name="connsiteX4" fmla="*/ 3028950 w 3492500"/>
            <a:gd name="connsiteY4" fmla="*/ 2647950 h 5778500"/>
            <a:gd name="connsiteX5" fmla="*/ 3492500 w 3492500"/>
            <a:gd name="connsiteY5" fmla="*/ 1943100 h 5778500"/>
            <a:gd name="connsiteX6" fmla="*/ 2209800 w 3492500"/>
            <a:gd name="connsiteY6" fmla="*/ 1511300 h 5778500"/>
            <a:gd name="connsiteX7" fmla="*/ 927100 w 3492500"/>
            <a:gd name="connsiteY7" fmla="*/ 800100 h 5778500"/>
            <a:gd name="connsiteX8" fmla="*/ 6350 w 3492500"/>
            <a:gd name="connsiteY8" fmla="*/ 0 h 5778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3492500" h="5778500">
              <a:moveTo>
                <a:pt x="6350" y="0"/>
              </a:moveTo>
              <a:cubicBezTo>
                <a:pt x="4233" y="1926167"/>
                <a:pt x="2117" y="3852333"/>
                <a:pt x="0" y="5778500"/>
              </a:cubicBezTo>
              <a:lnTo>
                <a:pt x="2717800" y="3841750"/>
              </a:lnTo>
              <a:lnTo>
                <a:pt x="2825750" y="3181350"/>
              </a:lnTo>
              <a:lnTo>
                <a:pt x="3028950" y="2647950"/>
              </a:lnTo>
              <a:lnTo>
                <a:pt x="3492500" y="1943100"/>
              </a:lnTo>
              <a:lnTo>
                <a:pt x="2209800" y="1511300"/>
              </a:lnTo>
              <a:lnTo>
                <a:pt x="927100" y="800100"/>
              </a:lnTo>
              <a:lnTo>
                <a:pt x="6350" y="0"/>
              </a:lnTo>
              <a:close/>
            </a:path>
          </a:pathLst>
        </a:cu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444500</xdr:colOff>
      <xdr:row>2</xdr:row>
      <xdr:rowOff>152400</xdr:rowOff>
    </xdr:from>
    <xdr:to>
      <xdr:col>20</xdr:col>
      <xdr:colOff>63500</xdr:colOff>
      <xdr:row>16</xdr:row>
      <xdr:rowOff>63500</xdr:rowOff>
    </xdr:to>
    <xdr:sp macro="" textlink="">
      <xdr:nvSpPr>
        <xdr:cNvPr id="383" name="Freeform 382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/>
      </xdr:nvSpPr>
      <xdr:spPr>
        <a:xfrm>
          <a:off x="3467100" y="520700"/>
          <a:ext cx="5391150" cy="2489200"/>
        </a:xfrm>
        <a:custGeom>
          <a:avLst/>
          <a:gdLst>
            <a:gd name="connsiteX0" fmla="*/ 5416550 w 5416550"/>
            <a:gd name="connsiteY0" fmla="*/ 2495550 h 2495550"/>
            <a:gd name="connsiteX1" fmla="*/ 1987550 w 5416550"/>
            <a:gd name="connsiteY1" fmla="*/ 1409700 h 2495550"/>
            <a:gd name="connsiteX2" fmla="*/ 0 w 5416550"/>
            <a:gd name="connsiteY2" fmla="*/ 0 h 2495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16550" h="2495550">
              <a:moveTo>
                <a:pt x="5416550" y="2495550"/>
              </a:moveTo>
              <a:cubicBezTo>
                <a:pt x="4153429" y="2160587"/>
                <a:pt x="2890308" y="1825625"/>
                <a:pt x="1987550" y="1409700"/>
              </a:cubicBezTo>
              <a:cubicBezTo>
                <a:pt x="1084792" y="993775"/>
                <a:pt x="542396" y="496887"/>
                <a:pt x="0" y="0"/>
              </a:cubicBezTo>
            </a:path>
          </a:pathLst>
        </a:custGeom>
        <a:noFill/>
        <a:ln w="22225" cap="rnd">
          <a:solidFill>
            <a:schemeClr val="accent4"/>
          </a:solidFill>
          <a:prstDash val="sysDot"/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463550</xdr:colOff>
      <xdr:row>20</xdr:row>
      <xdr:rowOff>76200</xdr:rowOff>
    </xdr:from>
    <xdr:to>
      <xdr:col>20</xdr:col>
      <xdr:colOff>222250</xdr:colOff>
      <xdr:row>34</xdr:row>
      <xdr:rowOff>49055</xdr:rowOff>
    </xdr:to>
    <xdr:sp macro="" textlink="">
      <xdr:nvSpPr>
        <xdr:cNvPr id="62" name="Freeform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3486150" y="3759200"/>
          <a:ext cx="5530850" cy="2550955"/>
        </a:xfrm>
        <a:custGeom>
          <a:avLst/>
          <a:gdLst>
            <a:gd name="connsiteX0" fmla="*/ 0 w 5543550"/>
            <a:gd name="connsiteY0" fmla="*/ 2754155 h 2754155"/>
            <a:gd name="connsiteX1" fmla="*/ 3581400 w 5543550"/>
            <a:gd name="connsiteY1" fmla="*/ 188755 h 2754155"/>
            <a:gd name="connsiteX2" fmla="*/ 5543550 w 5543550"/>
            <a:gd name="connsiteY2" fmla="*/ 391955 h 27541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543550" h="2754155">
              <a:moveTo>
                <a:pt x="0" y="2754155"/>
              </a:moveTo>
              <a:cubicBezTo>
                <a:pt x="1328737" y="1668305"/>
                <a:pt x="2657475" y="582455"/>
                <a:pt x="3581400" y="188755"/>
              </a:cubicBezTo>
              <a:cubicBezTo>
                <a:pt x="4505325" y="-204945"/>
                <a:pt x="5024437" y="93505"/>
                <a:pt x="5543550" y="391955"/>
              </a:cubicBezTo>
            </a:path>
          </a:pathLst>
        </a:custGeom>
        <a:noFill/>
        <a:ln w="22225" cap="rnd" cmpd="dbl">
          <a:solidFill>
            <a:schemeClr val="accent4"/>
          </a:solidFill>
          <a:prstDash val="sysDot"/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190834</xdr:colOff>
      <xdr:row>22</xdr:row>
      <xdr:rowOff>116305</xdr:rowOff>
    </xdr:from>
    <xdr:to>
      <xdr:col>28</xdr:col>
      <xdr:colOff>266347</xdr:colOff>
      <xdr:row>22</xdr:row>
      <xdr:rowOff>116305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11335084" y="4307305"/>
          <a:ext cx="75513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994176</xdr:colOff>
      <xdr:row>5</xdr:row>
      <xdr:rowOff>37941</xdr:rowOff>
    </xdr:from>
    <xdr:to>
      <xdr:col>20</xdr:col>
      <xdr:colOff>29881</xdr:colOff>
      <xdr:row>11</xdr:row>
      <xdr:rowOff>239058</xdr:rowOff>
    </xdr:to>
    <xdr:pic>
      <xdr:nvPicPr>
        <xdr:cNvPr id="6" name="Graphic 5" descr="Daily calendar with solid fill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427411" y="1315412"/>
          <a:ext cx="813705" cy="813705"/>
        </a:xfrm>
        <a:prstGeom prst="rect">
          <a:avLst/>
        </a:prstGeom>
      </xdr:spPr>
    </xdr:pic>
    <xdr:clientData/>
  </xdr:twoCellAnchor>
  <xdr:twoCellAnchor editAs="oneCell">
    <xdr:from>
      <xdr:col>2</xdr:col>
      <xdr:colOff>52295</xdr:colOff>
      <xdr:row>6</xdr:row>
      <xdr:rowOff>14941</xdr:rowOff>
    </xdr:from>
    <xdr:to>
      <xdr:col>5</xdr:col>
      <xdr:colOff>52294</xdr:colOff>
      <xdr:row>13</xdr:row>
      <xdr:rowOff>7470</xdr:rowOff>
    </xdr:to>
    <xdr:pic>
      <xdr:nvPicPr>
        <xdr:cNvPr id="8" name="Graphic 7" descr="Monthly calendar with solid fill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66589" y="1344706"/>
          <a:ext cx="859117" cy="859117"/>
        </a:xfrm>
        <a:prstGeom prst="rect">
          <a:avLst/>
        </a:prstGeom>
      </xdr:spPr>
    </xdr:pic>
    <xdr:clientData/>
  </xdr:twoCellAnchor>
  <xdr:twoCellAnchor editAs="oneCell">
    <xdr:from>
      <xdr:col>17</xdr:col>
      <xdr:colOff>948765</xdr:colOff>
      <xdr:row>23</xdr:row>
      <xdr:rowOff>29882</xdr:rowOff>
    </xdr:from>
    <xdr:to>
      <xdr:col>21</xdr:col>
      <xdr:colOff>17929</xdr:colOff>
      <xdr:row>27</xdr:row>
      <xdr:rowOff>17929</xdr:rowOff>
    </xdr:to>
    <xdr:pic>
      <xdr:nvPicPr>
        <xdr:cNvPr id="10" name="Graphic 9" descr="Chevron arrows with solid fill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 rot="16200000">
          <a:off x="8382000" y="407147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14942</xdr:colOff>
      <xdr:row>23</xdr:row>
      <xdr:rowOff>59765</xdr:rowOff>
    </xdr:from>
    <xdr:to>
      <xdr:col>6</xdr:col>
      <xdr:colOff>2989</xdr:colOff>
      <xdr:row>27</xdr:row>
      <xdr:rowOff>47812</xdr:rowOff>
    </xdr:to>
    <xdr:pic>
      <xdr:nvPicPr>
        <xdr:cNvPr id="12" name="Graphic 11" descr="Metronome with solid fill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29236" y="4101353"/>
          <a:ext cx="914400" cy="91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228601</xdr:colOff>
      <xdr:row>2</xdr:row>
      <xdr:rowOff>266700</xdr:rowOff>
    </xdr:from>
    <xdr:to>
      <xdr:col>4</xdr:col>
      <xdr:colOff>3019426</xdr:colOff>
      <xdr:row>2</xdr:row>
      <xdr:rowOff>514350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438151" y="571500"/>
          <a:ext cx="4895850" cy="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Create a PDF from MBR Info. Copy with formating the awards, paste them here. Note this sheet is locked and is only a Beta. </a:t>
          </a:r>
          <a:endParaRPr lang="en-US" sz="1000">
            <a:solidFill>
              <a:schemeClr val="bg1"/>
            </a:solidFill>
            <a:latin typeface="Book Antiqua" pitchFamily="18" charset="0"/>
            <a:ea typeface="+mn-ea"/>
            <a:cs typeface="+mn-cs"/>
          </a:endParaRPr>
        </a:p>
        <a:p>
          <a:pPr eaLnBrk="1" fontAlgn="auto" latinLnBrk="0" hangingPunct="1"/>
          <a:endParaRPr lang="en-US" sz="1000">
            <a:solidFill>
              <a:schemeClr val="dk1"/>
            </a:solidFill>
            <a:latin typeface="Book Antiqua" pitchFamily="18" charset="0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6</xdr:col>
      <xdr:colOff>9525</xdr:colOff>
      <xdr:row>2</xdr:row>
      <xdr:rowOff>114300</xdr:rowOff>
    </xdr:from>
    <xdr:to>
      <xdr:col>7</xdr:col>
      <xdr:colOff>0</xdr:colOff>
      <xdr:row>2</xdr:row>
      <xdr:rowOff>704849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572125" y="495300"/>
          <a:ext cx="5410200" cy="7619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Copy</a:t>
          </a:r>
          <a:r>
            <a:rPr lang="en-US" sz="1000" b="1" baseline="0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 &amp; Paste directly into DA or paste for editing in Word                                                          Editing Note: Not every award in DA was coded &amp; badges are also not included.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baseline="0">
              <a:solidFill>
                <a:schemeClr val="bg1"/>
              </a:solidFill>
              <a:latin typeface="Book Antiqua" pitchFamily="18" charset="0"/>
              <a:ea typeface="+mn-ea"/>
              <a:cs typeface="+mn-cs"/>
            </a:rPr>
            <a:t>      </a:t>
          </a:r>
          <a:endParaRPr lang="en-US" sz="1000">
            <a:solidFill>
              <a:schemeClr val="bg1"/>
            </a:solidFill>
            <a:latin typeface="Book Antiqua" pitchFamily="18" charset="0"/>
            <a:ea typeface="+mn-ea"/>
            <a:cs typeface="+mn-cs"/>
          </a:endParaRPr>
        </a:p>
        <a:p>
          <a:pPr algn="l" eaLnBrk="1" fontAlgn="auto" latinLnBrk="0" hangingPunct="1"/>
          <a:endParaRPr lang="en-US" sz="1000">
            <a:solidFill>
              <a:schemeClr val="dk1"/>
            </a:solidFill>
            <a:latin typeface="Book Antiqua" pitchFamily="18" charset="0"/>
            <a:ea typeface="+mn-ea"/>
            <a:cs typeface="+mn-cs"/>
          </a:endParaRPr>
        </a:p>
        <a:p>
          <a:pPr algn="l"/>
          <a:endParaRPr lang="en-US" sz="1000">
            <a:latin typeface="Book Antiqua" pitchFamily="18" charset="0"/>
          </a:endParaRPr>
        </a:p>
      </xdr:txBody>
    </xdr:sp>
    <xdr:clientData/>
  </xdr:twoCellAnchor>
  <xdr:twoCellAnchor>
    <xdr:from>
      <xdr:col>5</xdr:col>
      <xdr:colOff>104775</xdr:colOff>
      <xdr:row>4</xdr:row>
      <xdr:rowOff>19050</xdr:rowOff>
    </xdr:from>
    <xdr:to>
      <xdr:col>5</xdr:col>
      <xdr:colOff>104775</xdr:colOff>
      <xdr:row>90</xdr:row>
      <xdr:rowOff>19050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>
          <a:off x="5457825" y="781050"/>
          <a:ext cx="0" cy="16383000"/>
        </a:xfrm>
        <a:prstGeom prst="line">
          <a:avLst/>
        </a:prstGeom>
        <a:ln w="22225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409575</xdr:colOff>
      <xdr:row>34</xdr:row>
      <xdr:rowOff>28575</xdr:rowOff>
    </xdr:from>
    <xdr:to>
      <xdr:col>6</xdr:col>
      <xdr:colOff>5345656</xdr:colOff>
      <xdr:row>88</xdr:row>
      <xdr:rowOff>180975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6109335" y="6863715"/>
          <a:ext cx="4936081" cy="10066020"/>
          <a:chOff x="5838825" y="6572250"/>
          <a:chExt cx="4936081" cy="1047750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pSpPr/>
        </xdr:nvGrpSpPr>
        <xdr:grpSpPr>
          <a:xfrm>
            <a:off x="5838825" y="6572250"/>
            <a:ext cx="4897981" cy="1752600"/>
            <a:chOff x="5591175" y="6572250"/>
            <a:chExt cx="4897981" cy="1752600"/>
          </a:xfrm>
        </xdr:grpSpPr>
        <xdr:pic>
          <xdr:nvPicPr>
            <xdr:cNvPr id="27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8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9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GrpSpPr/>
        </xdr:nvGrpSpPr>
        <xdr:grpSpPr>
          <a:xfrm>
            <a:off x="5838825" y="8324850"/>
            <a:ext cx="4897981" cy="1752600"/>
            <a:chOff x="5591175" y="6572250"/>
            <a:chExt cx="4897981" cy="1752600"/>
          </a:xfrm>
        </xdr:grpSpPr>
        <xdr:pic>
          <xdr:nvPicPr>
            <xdr:cNvPr id="24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5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6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/>
        </xdr:nvGrpSpPr>
        <xdr:grpSpPr>
          <a:xfrm>
            <a:off x="5867400" y="10058400"/>
            <a:ext cx="4897981" cy="1752600"/>
            <a:chOff x="5591175" y="6572250"/>
            <a:chExt cx="4897981" cy="1752600"/>
          </a:xfrm>
        </xdr:grpSpPr>
        <xdr:pic>
          <xdr:nvPicPr>
            <xdr:cNvPr id="21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2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3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GrpSpPr/>
        </xdr:nvGrpSpPr>
        <xdr:grpSpPr>
          <a:xfrm>
            <a:off x="5848350" y="11811000"/>
            <a:ext cx="4897981" cy="1752600"/>
            <a:chOff x="5591175" y="6572250"/>
            <a:chExt cx="4897981" cy="1752600"/>
          </a:xfrm>
        </xdr:grpSpPr>
        <xdr:pic>
          <xdr:nvPicPr>
            <xdr:cNvPr id="18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9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0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GrpSpPr/>
        </xdr:nvGrpSpPr>
        <xdr:grpSpPr>
          <a:xfrm>
            <a:off x="5848350" y="13563600"/>
            <a:ext cx="4897981" cy="1752600"/>
            <a:chOff x="5591175" y="6572250"/>
            <a:chExt cx="4897981" cy="1752600"/>
          </a:xfrm>
        </xdr:grpSpPr>
        <xdr:pic>
          <xdr:nvPicPr>
            <xdr:cNvPr id="15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6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7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GrpSpPr/>
        </xdr:nvGrpSpPr>
        <xdr:grpSpPr>
          <a:xfrm>
            <a:off x="5876925" y="15297150"/>
            <a:ext cx="4897981" cy="1752600"/>
            <a:chOff x="5591175" y="6572250"/>
            <a:chExt cx="4897981" cy="1752600"/>
          </a:xfrm>
        </xdr:grpSpPr>
        <xdr:pic>
          <xdr:nvPicPr>
            <xdr:cNvPr id="12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/>
            <a:stretch>
              <a:fillRect/>
            </a:stretch>
          </xdr:blipFill>
          <xdr:spPr bwMode="auto">
            <a:xfrm>
              <a:off x="5591175" y="6581775"/>
              <a:ext cx="2564356" cy="1704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3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t="50279"/>
            <a:stretch>
              <a:fillRect/>
            </a:stretch>
          </xdr:blipFill>
          <xdr:spPr bwMode="auto">
            <a:xfrm>
              <a:off x="7924800" y="6572250"/>
              <a:ext cx="2564356" cy="8477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2" descr="branches-of-service-combo-pack-of-decals-15.png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duotone>
                <a:prstClr val="black"/>
                <a:srgbClr val="D9C3A5">
                  <a:tint val="50000"/>
                  <a:satMod val="180000"/>
                </a:srgbClr>
              </a:duotone>
            </a:blip>
            <a:srcRect b="48603"/>
            <a:stretch>
              <a:fillRect/>
            </a:stretch>
          </xdr:blipFill>
          <xdr:spPr bwMode="auto">
            <a:xfrm>
              <a:off x="7896225" y="7448550"/>
              <a:ext cx="2564356" cy="8763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07MS-ZASMIA\JMAmato\Home\AppData\Microsoft\Excel\Copy%20of%20PCS%20Ent%202020%20Jan%20to%20Sept%201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S "/>
      <sheetName val="TLE"/>
      <sheetName val="Sheet1"/>
      <sheetName val="PCS - Dark "/>
      <sheetName val="TLE  - Dark"/>
      <sheetName val="Sep Leave - Dark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vel.dod.mil/Portals/119/Documents/DLA/DLA-2023-01-01.pdf" TargetMode="External"/><Relationship Id="rId13" Type="http://schemas.openxmlformats.org/officeDocument/2006/relationships/hyperlink" Target="https://www.dcms.uscg.mil/Portals/10/DOL/Base%20Portsmouth/Household%20Goods/POVSHIPPING.pdf?ver=2017-04-06-105717-627" TargetMode="External"/><Relationship Id="rId18" Type="http://schemas.openxmlformats.org/officeDocument/2006/relationships/ctrlProp" Target="../ctrlProps/ctrlProp2.xml"/><Relationship Id="rId3" Type="http://schemas.openxmlformats.org/officeDocument/2006/relationships/hyperlink" Target="https://webtpax.osc.uscg.mil/" TargetMode="External"/><Relationship Id="rId21" Type="http://schemas.openxmlformats.org/officeDocument/2006/relationships/ctrlProp" Target="../ctrlProps/ctrlProp5.xml"/><Relationship Id="rId7" Type="http://schemas.openxmlformats.org/officeDocument/2006/relationships/hyperlink" Target="https://www.travel.dod.mil/Travel-Transportation-Rates/Mileage-Rates/" TargetMode="External"/><Relationship Id="rId12" Type="http://schemas.openxmlformats.org/officeDocument/2006/relationships/hyperlink" Target="https://media.defense.gov/2019/Jul/01/2002152007/-1/-1/0/CIM_4600_17B.PDF" TargetMode="External"/><Relationship Id="rId17" Type="http://schemas.openxmlformats.org/officeDocument/2006/relationships/ctrlProp" Target="../ctrlProps/ctrlProp1.xml"/><Relationship Id="rId2" Type="http://schemas.openxmlformats.org/officeDocument/2006/relationships/hyperlink" Target="https://e2.gov.cwtsatotravel.com/ThinkCAP/e2/login?execution=e1s1" TargetMode="External"/><Relationship Id="rId16" Type="http://schemas.openxmlformats.org/officeDocument/2006/relationships/vmlDrawing" Target="../drawings/vmlDrawing1.vml"/><Relationship Id="rId20" Type="http://schemas.openxmlformats.org/officeDocument/2006/relationships/ctrlProp" Target="../ctrlProps/ctrlProp4.xml"/><Relationship Id="rId1" Type="http://schemas.openxmlformats.org/officeDocument/2006/relationships/hyperlink" Target="https://media.defense.gov/2022/Apr/19/2002979717/-1/-1/0/CG_2000.PDF" TargetMode="External"/><Relationship Id="rId6" Type="http://schemas.openxmlformats.org/officeDocument/2006/relationships/hyperlink" Target="https://www.travel.dod.mil/Travel-Transportation-Rates/Mileage-Rates/" TargetMode="External"/><Relationship Id="rId11" Type="http://schemas.openxmlformats.org/officeDocument/2006/relationships/hyperlink" Target="https://www.dcms.uscg.mil/ppc/travel/" TargetMode="External"/><Relationship Id="rId24" Type="http://schemas.openxmlformats.org/officeDocument/2006/relationships/ctrlProp" Target="../ctrlProps/ctrlProp8.xml"/><Relationship Id="rId5" Type="http://schemas.openxmlformats.org/officeDocument/2006/relationships/hyperlink" Target="https://www.travel.dod.mil/Travel-Transportation-Rates/Per-Diem/Per-Diem-Rate-Lookup/" TargetMode="External"/><Relationship Id="rId15" Type="http://schemas.openxmlformats.org/officeDocument/2006/relationships/drawing" Target="../drawings/drawing1.xml"/><Relationship Id="rId23" Type="http://schemas.openxmlformats.org/officeDocument/2006/relationships/ctrlProp" Target="../ctrlProps/ctrlProp7.xml"/><Relationship Id="rId10" Type="http://schemas.openxmlformats.org/officeDocument/2006/relationships/hyperlink" Target="https://www.forcecom.uscg.mil/Our-Organization/FORCECOM-UNITS/ATC/ATC-Household-Goods/" TargetMode="External"/><Relationship Id="rId19" Type="http://schemas.openxmlformats.org/officeDocument/2006/relationships/ctrlProp" Target="../ctrlProps/ctrlProp3.xml"/><Relationship Id="rId4" Type="http://schemas.openxmlformats.org/officeDocument/2006/relationships/hyperlink" Target="https://media.defense.gov/2022/Jan/04/2002917147/-1/-1/0/JTR.PDF" TargetMode="External"/><Relationship Id="rId9" Type="http://schemas.openxmlformats.org/officeDocument/2006/relationships/hyperlink" Target="https://www.dcms.uscg.mil/ppc/Travel/ETS/Guides/" TargetMode="External"/><Relationship Id="rId14" Type="http://schemas.openxmlformats.org/officeDocument/2006/relationships/printerSettings" Target="../printerSettings/printerSettings1.bin"/><Relationship Id="rId22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javascript:ptCommonObj.updatePrompt(document.win0,'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javascript:ptCommonObj.updatePrompt(document.win0,'" TargetMode="External"/><Relationship Id="rId1" Type="http://schemas.openxmlformats.org/officeDocument/2006/relationships/hyperlink" Target="javascript:ptCommonObj.updatePrompt(document.win0,'" TargetMode="External"/><Relationship Id="rId6" Type="http://schemas.openxmlformats.org/officeDocument/2006/relationships/hyperlink" Target="javascript:ptCommonObj.updatePrompt(document.win0,'" TargetMode="External"/><Relationship Id="rId5" Type="http://schemas.openxmlformats.org/officeDocument/2006/relationships/hyperlink" Target="javascript:ptCommonObj.updatePrompt(document.win0,'" TargetMode="External"/><Relationship Id="rId4" Type="http://schemas.openxmlformats.org/officeDocument/2006/relationships/hyperlink" Target="javascript:ptCommonObj.updatePrompt(document.win0,'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1AAF-A020-4E5C-8D8F-17F291745145}">
  <sheetPr>
    <tabColor rgb="FF26425C"/>
  </sheetPr>
  <dimension ref="A1:KF939"/>
  <sheetViews>
    <sheetView showGridLines="0" showRowColHeaders="0" showZeros="0" tabSelected="1" topLeftCell="A6" zoomScale="130" zoomScaleNormal="130" workbookViewId="0">
      <selection activeCell="BT13" sqref="BT13:BZ13"/>
    </sheetView>
  </sheetViews>
  <sheetFormatPr defaultColWidth="0" defaultRowHeight="15" customHeight="1" zeroHeight="1"/>
  <cols>
    <col min="1" max="1" width="4.5546875" style="377" customWidth="1"/>
    <col min="2" max="2" width="0.88671875" style="940" customWidth="1"/>
    <col min="3" max="3" width="3.109375" style="1362" customWidth="1"/>
    <col min="4" max="4" width="13.109375" style="1139" customWidth="1"/>
    <col min="5" max="5" width="1" style="1140" customWidth="1"/>
    <col min="6" max="6" width="1" style="1362" customWidth="1"/>
    <col min="7" max="8" width="3.44140625" style="1083" customWidth="1"/>
    <col min="9" max="9" width="4.5546875" style="1083" customWidth="1"/>
    <col min="10" max="10" width="6.88671875" style="1083" bestFit="1" customWidth="1"/>
    <col min="11" max="11" width="11.33203125" style="1083" bestFit="1" customWidth="1"/>
    <col min="12" max="13" width="3.44140625" style="1083" customWidth="1"/>
    <col min="14" max="14" width="3.44140625" style="1362" customWidth="1"/>
    <col min="15" max="16" width="4.44140625" style="1083" customWidth="1"/>
    <col min="17" max="17" width="0.44140625" style="1083" customWidth="1"/>
    <col min="18" max="18" width="4" style="1083" customWidth="1"/>
    <col min="19" max="19" width="0.88671875" style="1083" customWidth="1"/>
    <col min="20" max="20" width="2.5546875" style="1083" customWidth="1"/>
    <col min="21" max="21" width="3.44140625" style="1083" customWidth="1"/>
    <col min="22" max="22" width="1.44140625" style="1083" customWidth="1"/>
    <col min="23" max="23" width="0.88671875" style="1083" customWidth="1"/>
    <col min="24" max="24" width="1.5546875" style="1083" customWidth="1"/>
    <col min="25" max="25" width="8.88671875" style="1083" customWidth="1"/>
    <col min="26" max="26" width="0.44140625" style="1083" customWidth="1"/>
    <col min="27" max="27" width="2.88671875" style="1083" customWidth="1"/>
    <col min="28" max="30" width="3.44140625" style="1083" customWidth="1"/>
    <col min="31" max="31" width="2.109375" style="1083" customWidth="1"/>
    <col min="32" max="32" width="3.44140625" style="1083" customWidth="1"/>
    <col min="33" max="34" width="4.5546875" style="1083" customWidth="1"/>
    <col min="35" max="35" width="2.109375" style="1083" customWidth="1"/>
    <col min="36" max="36" width="0.88671875" style="1362" customWidth="1"/>
    <col min="37" max="37" width="15.5546875" style="1362" hidden="1" customWidth="1"/>
    <col min="38" max="38" width="1.77734375" style="1083" customWidth="1"/>
    <col min="39" max="41" width="2.109375" style="1083" customWidth="1"/>
    <col min="42" max="42" width="6.5546875" style="1087" customWidth="1"/>
    <col min="43" max="43" width="1.5546875" style="1083" customWidth="1"/>
    <col min="44" max="47" width="3.44140625" style="1083" customWidth="1"/>
    <col min="48" max="48" width="5.5546875" style="1083" customWidth="1"/>
    <col min="49" max="50" width="3.44140625" style="1083" customWidth="1"/>
    <col min="51" max="51" width="0.44140625" style="1083" customWidth="1"/>
    <col min="52" max="52" width="3.109375" style="1083" customWidth="1"/>
    <col min="53" max="53" width="2.44140625" style="1083" customWidth="1"/>
    <col min="54" max="54" width="0.88671875" style="1083" customWidth="1"/>
    <col min="55" max="55" width="3.44140625" style="1083" customWidth="1"/>
    <col min="56" max="56" width="2.44140625" style="1083" customWidth="1"/>
    <col min="57" max="57" width="6.44140625" style="1083" customWidth="1"/>
    <col min="58" max="58" width="0.44140625" style="1083" customWidth="1"/>
    <col min="59" max="60" width="1.44140625" style="1083" customWidth="1"/>
    <col min="61" max="61" width="0.44140625" style="1083" customWidth="1"/>
    <col min="62" max="62" width="4.33203125" style="1083" customWidth="1"/>
    <col min="63" max="63" width="4" style="1083" customWidth="1"/>
    <col min="64" max="64" width="0.44140625" style="1083" customWidth="1"/>
    <col min="65" max="65" width="3.44140625" style="1083" customWidth="1"/>
    <col min="66" max="66" width="0.44140625" style="1083" customWidth="1"/>
    <col min="67" max="67" width="0.88671875" style="1083" customWidth="1"/>
    <col min="68" max="68" width="0.44140625" style="1083" customWidth="1"/>
    <col min="69" max="69" width="5" style="1083" customWidth="1"/>
    <col min="70" max="71" width="1.5546875" style="1083" customWidth="1"/>
    <col min="72" max="72" width="1.44140625" style="1083" customWidth="1"/>
    <col min="73" max="73" width="1.5546875" style="1083" customWidth="1"/>
    <col min="74" max="74" width="3.44140625" style="1083" customWidth="1"/>
    <col min="75" max="75" width="0.44140625" style="1083" customWidth="1"/>
    <col min="76" max="76" width="0.88671875" style="1083" customWidth="1"/>
    <col min="77" max="77" width="0.44140625" style="1083" customWidth="1"/>
    <col min="78" max="78" width="6.5546875" style="1083" customWidth="1"/>
    <col min="79" max="79" width="0.88671875" style="942" customWidth="1"/>
    <col min="80" max="80" width="0.88671875" style="1362" customWidth="1"/>
    <col min="81" max="81" width="3.109375" style="1362" customWidth="1"/>
    <col min="82" max="82" width="1.77734375" style="1088" customWidth="1"/>
    <col min="83" max="83" width="4.5546875" style="1088" customWidth="1"/>
    <col min="84" max="84" width="3.44140625" style="209" hidden="1" customWidth="1"/>
    <col min="85" max="85" width="4.44140625" style="209" hidden="1" customWidth="1"/>
    <col min="86" max="86" width="0.44140625" style="209" hidden="1" customWidth="1"/>
    <col min="87" max="88" width="0.88671875" style="209" hidden="1" customWidth="1"/>
    <col min="89" max="89" width="1.44140625" style="209" hidden="1" customWidth="1"/>
    <col min="90" max="101" width="11.44140625" style="209" hidden="1" customWidth="1"/>
    <col min="102" max="102" width="20.44140625" style="323" hidden="1" customWidth="1"/>
    <col min="103" max="103" width="20.44140625" style="252" hidden="1" customWidth="1"/>
    <col min="104" max="104" width="29.44140625" style="252" hidden="1" customWidth="1"/>
    <col min="105" max="105" width="20.44140625" style="252" hidden="1" customWidth="1"/>
    <col min="106" max="106" width="20.44140625" style="324" hidden="1" customWidth="1"/>
    <col min="107" max="107" width="20.44140625" style="252" hidden="1" customWidth="1"/>
    <col min="108" max="108" width="20.44140625" style="1" hidden="1" customWidth="1"/>
    <col min="109" max="109" width="52.44140625" style="1" hidden="1" customWidth="1"/>
    <col min="110" max="110" width="20.44140625" style="337" hidden="1" customWidth="1"/>
    <col min="111" max="111" width="32.44140625" style="337" hidden="1" customWidth="1"/>
    <col min="112" max="112" width="31" style="1" hidden="1" customWidth="1"/>
    <col min="113" max="113" width="20.44140625" style="1" hidden="1" customWidth="1"/>
    <col min="114" max="114" width="30.44140625" style="252" hidden="1" customWidth="1"/>
    <col min="115" max="115" width="27.44140625" style="1" hidden="1" customWidth="1"/>
    <col min="116" max="116" width="20.44140625" style="252" hidden="1" customWidth="1"/>
    <col min="117" max="118" width="20.44140625" style="1" hidden="1" customWidth="1"/>
    <col min="119" max="119" width="40.88671875" style="1" hidden="1" customWidth="1"/>
    <col min="120" max="120" width="20.44140625" style="1" hidden="1" customWidth="1"/>
    <col min="121" max="121" width="16.44140625" style="337" hidden="1" customWidth="1"/>
    <col min="122" max="126" width="20.44140625" style="1" hidden="1" customWidth="1"/>
    <col min="127" max="128" width="20.44140625" style="337" hidden="1" customWidth="1"/>
    <col min="129" max="129" width="25.88671875" style="1" hidden="1" customWidth="1"/>
    <col min="130" max="136" width="20.44140625" style="1" hidden="1" customWidth="1"/>
    <col min="137" max="137" width="24.44140625" style="1" hidden="1" customWidth="1"/>
    <col min="138" max="138" width="20.44140625" style="1" hidden="1" customWidth="1"/>
    <col min="139" max="139" width="48.88671875" style="1" hidden="1" customWidth="1"/>
    <col min="140" max="140" width="23.44140625" style="465" hidden="1" customWidth="1"/>
    <col min="141" max="141" width="20.44140625" style="335" hidden="1" customWidth="1"/>
    <col min="142" max="143" width="20.44140625" style="1" hidden="1" customWidth="1"/>
    <col min="144" max="144" width="20.44140625" style="323" hidden="1" customWidth="1"/>
    <col min="145" max="145" width="10.44140625" style="323" hidden="1" customWidth="1"/>
    <col min="146" max="146" width="4.44140625" style="252" hidden="1" customWidth="1"/>
    <col min="147" max="147" width="13.44140625" style="1" hidden="1" customWidth="1"/>
    <col min="148" max="148" width="20.88671875" style="1" hidden="1" customWidth="1"/>
    <col min="149" max="151" width="13.44140625" style="1" hidden="1" customWidth="1"/>
    <col min="152" max="152" width="22.109375" style="1" hidden="1" customWidth="1"/>
    <col min="153" max="153" width="18.44140625" style="1" hidden="1" customWidth="1"/>
    <col min="154" max="156" width="13.44140625" style="1" hidden="1" customWidth="1"/>
    <col min="157" max="157" width="22.88671875" style="1" hidden="1" customWidth="1"/>
    <col min="158" max="158" width="13.44140625" style="1" hidden="1" customWidth="1"/>
    <col min="159" max="159" width="64" style="1" hidden="1" customWidth="1"/>
    <col min="160" max="160" width="31.44140625" style="1" hidden="1" customWidth="1"/>
    <col min="161" max="161" width="16.44140625" style="1" hidden="1" customWidth="1"/>
    <col min="162" max="162" width="15.44140625" style="335" hidden="1" customWidth="1"/>
    <col min="163" max="163" width="18.109375" style="335" hidden="1" customWidth="1"/>
    <col min="164" max="169" width="13.44140625" style="1" hidden="1" customWidth="1"/>
    <col min="170" max="170" width="1.44140625" style="1" hidden="1" customWidth="1"/>
    <col min="171" max="171" width="4" style="1" hidden="1" customWidth="1"/>
    <col min="172" max="172" width="13.44140625" style="1" hidden="1" customWidth="1"/>
    <col min="173" max="173" width="4.88671875" style="1" hidden="1" customWidth="1"/>
    <col min="174" max="175" width="13.44140625" style="1" hidden="1" customWidth="1"/>
    <col min="176" max="177" width="1.88671875" style="1" hidden="1" customWidth="1"/>
    <col min="178" max="178" width="8.88671875" style="1" hidden="1" customWidth="1"/>
    <col min="179" max="179" width="11" style="1" hidden="1" customWidth="1"/>
    <col min="180" max="193" width="15.44140625" style="1" hidden="1" customWidth="1"/>
    <col min="194" max="239" width="8.44140625" style="1" hidden="1" customWidth="1"/>
    <col min="240" max="276" width="10.44140625" style="1" hidden="1" customWidth="1"/>
    <col min="277" max="277" width="15.44140625" style="1" hidden="1" customWidth="1"/>
    <col min="278" max="278" width="19.44140625" style="1" hidden="1" customWidth="1"/>
    <col min="279" max="280" width="5.44140625" style="1" hidden="1" customWidth="1"/>
    <col min="281" max="281" width="12.44140625" style="1" hidden="1" customWidth="1"/>
    <col min="282" max="285" width="10.44140625" style="1" hidden="1" customWidth="1"/>
    <col min="286" max="292" width="9.109375" style="1" hidden="1" customWidth="1"/>
    <col min="293" max="16384" width="2.88671875" style="1" hidden="1"/>
  </cols>
  <sheetData>
    <row r="1" spans="1:172" s="323" customFormat="1" ht="24.9" hidden="1" customHeight="1">
      <c r="A1" s="849"/>
      <c r="B1" s="849"/>
      <c r="C1" s="2"/>
      <c r="D1" s="712"/>
      <c r="E1" s="71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1332"/>
      <c r="AK1" s="1332"/>
      <c r="AL1" s="2"/>
      <c r="AM1" s="2"/>
      <c r="AN1" s="2"/>
      <c r="AO1" s="2"/>
      <c r="AP1" s="208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306"/>
      <c r="BV1" s="2306"/>
      <c r="BW1" s="2306"/>
      <c r="BX1" s="2306"/>
      <c r="BY1" s="2306"/>
      <c r="BZ1" s="2306"/>
      <c r="CA1" s="891"/>
      <c r="CB1" s="1333"/>
      <c r="CC1" s="1333"/>
      <c r="CD1" s="890"/>
      <c r="CE1" s="890"/>
      <c r="CF1" s="463"/>
      <c r="CG1" s="463"/>
      <c r="CH1" s="463"/>
      <c r="CI1" s="463"/>
      <c r="CJ1" s="463"/>
      <c r="CK1" s="463"/>
      <c r="CL1" s="209"/>
      <c r="CM1" s="209"/>
      <c r="CN1" s="209"/>
      <c r="CO1" s="209"/>
      <c r="CP1" s="209"/>
      <c r="CQ1" s="209"/>
      <c r="CR1" s="209"/>
      <c r="CS1" s="209"/>
      <c r="CT1" s="211"/>
      <c r="CU1" s="211"/>
      <c r="CV1" s="211"/>
      <c r="CW1" s="211"/>
      <c r="DF1" s="725"/>
      <c r="DG1" s="725"/>
      <c r="DQ1" s="725"/>
      <c r="DW1" s="725"/>
      <c r="DX1" s="725"/>
      <c r="EJ1" s="726"/>
      <c r="EK1" s="727"/>
      <c r="FF1" s="727"/>
      <c r="FG1" s="727"/>
    </row>
    <row r="2" spans="1:172" s="323" customFormat="1" ht="24.9" hidden="1" customHeight="1">
      <c r="A2" s="849"/>
      <c r="B2" s="849"/>
      <c r="C2" s="2"/>
      <c r="D2" s="712"/>
      <c r="E2" s="71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1332"/>
      <c r="AK2" s="1332"/>
      <c r="AL2" s="2"/>
      <c r="AM2" s="2"/>
      <c r="AN2" s="2"/>
      <c r="AO2" s="2"/>
      <c r="AP2" s="208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307"/>
      <c r="BV2" s="2307"/>
      <c r="BW2" s="2307"/>
      <c r="BX2" s="2307"/>
      <c r="BY2" s="2307"/>
      <c r="BZ2" s="2307"/>
      <c r="CA2" s="2307"/>
      <c r="CB2" s="2307"/>
      <c r="CC2" s="2307"/>
      <c r="CD2" s="892"/>
      <c r="CE2" s="890"/>
      <c r="CF2" s="463"/>
      <c r="CG2" s="463"/>
      <c r="CH2" s="463"/>
      <c r="CI2" s="463"/>
      <c r="CJ2" s="463"/>
      <c r="CK2" s="463"/>
      <c r="CL2" s="209"/>
      <c r="CM2" s="209"/>
      <c r="CN2" s="209"/>
      <c r="CO2" s="209"/>
      <c r="CP2" s="209"/>
      <c r="CQ2" s="209"/>
      <c r="CR2" s="209"/>
      <c r="CS2" s="209"/>
      <c r="CT2" s="728"/>
      <c r="CU2" s="211"/>
      <c r="CV2" s="211"/>
      <c r="CW2" s="211" t="b">
        <v>0</v>
      </c>
      <c r="DF2" s="725"/>
      <c r="DG2" s="725"/>
      <c r="DQ2" s="725"/>
      <c r="DW2" s="725"/>
      <c r="DX2" s="725"/>
      <c r="EJ2" s="726"/>
      <c r="EK2" s="727"/>
      <c r="FF2" s="727"/>
      <c r="FG2" s="727"/>
    </row>
    <row r="3" spans="1:172" s="323" customFormat="1" ht="24.9" hidden="1" customHeight="1">
      <c r="A3" s="849"/>
      <c r="B3" s="849"/>
      <c r="C3" s="191"/>
      <c r="D3" s="1550"/>
      <c r="E3" s="1550"/>
      <c r="F3" s="191"/>
      <c r="G3" s="729"/>
      <c r="H3" s="729"/>
      <c r="I3" s="730"/>
      <c r="J3" s="731"/>
      <c r="K3" s="731"/>
      <c r="L3" s="73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333"/>
      <c r="AK3" s="1333"/>
      <c r="AL3" s="191"/>
      <c r="AM3" s="191"/>
      <c r="AN3" s="191"/>
      <c r="AO3" s="191"/>
      <c r="AP3" s="729"/>
      <c r="AQ3" s="191"/>
      <c r="AR3" s="191"/>
      <c r="AS3" s="732"/>
      <c r="AT3" s="191"/>
      <c r="AU3" s="732"/>
      <c r="AV3" s="732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891"/>
      <c r="CB3" s="1333"/>
      <c r="CC3" s="1536"/>
      <c r="CD3" s="738"/>
      <c r="CE3" s="738"/>
      <c r="CF3" s="464"/>
      <c r="CG3" s="464"/>
      <c r="CH3" s="464"/>
      <c r="CI3" s="464"/>
      <c r="CJ3" s="464"/>
      <c r="CK3" s="464"/>
      <c r="CL3" s="209"/>
      <c r="CM3" s="209"/>
      <c r="CN3" s="209"/>
      <c r="CO3" s="209"/>
      <c r="CP3" s="209"/>
      <c r="CQ3" s="209"/>
      <c r="CR3" s="209"/>
      <c r="CS3" s="209"/>
      <c r="CT3" s="728"/>
      <c r="CU3" s="211" t="b">
        <v>0</v>
      </c>
      <c r="CV3" s="211"/>
      <c r="CW3" s="211"/>
      <c r="CX3" s="323">
        <f>IF(CU3=FALSE,1,2)</f>
        <v>1</v>
      </c>
      <c r="DE3" s="725"/>
      <c r="DK3" s="725"/>
      <c r="DL3" s="725"/>
      <c r="DX3" s="726"/>
      <c r="DY3" s="727"/>
      <c r="ET3" s="727"/>
      <c r="EU3" s="727"/>
    </row>
    <row r="4" spans="1:172" s="323" customFormat="1" ht="24.9" hidden="1" customHeight="1">
      <c r="A4" s="849"/>
      <c r="B4" s="849"/>
      <c r="C4" s="191"/>
      <c r="D4" s="1550"/>
      <c r="E4" s="1550"/>
      <c r="F4" s="733"/>
      <c r="G4" s="734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333"/>
      <c r="AK4" s="1333"/>
      <c r="AL4" s="191"/>
      <c r="AM4" s="191"/>
      <c r="AN4" s="191"/>
      <c r="AO4" s="191"/>
      <c r="AP4" s="729"/>
      <c r="AQ4" s="191"/>
      <c r="AR4" s="732"/>
      <c r="AS4" s="732"/>
      <c r="AT4" s="732"/>
      <c r="AU4" s="732"/>
      <c r="AV4" s="732"/>
      <c r="AW4" s="191"/>
      <c r="AX4" s="191"/>
      <c r="AY4" s="191"/>
      <c r="AZ4" s="736"/>
      <c r="BA4" s="737"/>
      <c r="BB4" s="737"/>
      <c r="BC4" s="737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891"/>
      <c r="CB4" s="1333"/>
      <c r="CC4" s="1536"/>
      <c r="CD4" s="738"/>
      <c r="CE4" s="738"/>
      <c r="CF4" s="464"/>
      <c r="CG4" s="464"/>
      <c r="CH4" s="464"/>
      <c r="CI4" s="464"/>
      <c r="CJ4" s="464"/>
      <c r="CK4" s="464"/>
      <c r="CL4" s="209"/>
      <c r="CM4" s="209"/>
      <c r="CN4" s="209"/>
      <c r="CO4" s="209"/>
      <c r="CP4" s="209"/>
      <c r="CQ4" s="209"/>
      <c r="CR4" s="209"/>
      <c r="CS4" s="209"/>
      <c r="CT4" s="728"/>
      <c r="CU4" s="211"/>
      <c r="CV4" s="211"/>
      <c r="CW4" s="211"/>
      <c r="DE4" s="725"/>
      <c r="DK4" s="725"/>
      <c r="DL4" s="725"/>
      <c r="DX4" s="726"/>
      <c r="DY4" s="727"/>
      <c r="ET4" s="727"/>
      <c r="EU4" s="727"/>
    </row>
    <row r="5" spans="1:172" s="323" customFormat="1" ht="24.9" hidden="1" customHeight="1">
      <c r="A5" s="849"/>
      <c r="B5" s="849"/>
      <c r="C5" s="191"/>
      <c r="D5" s="2308"/>
      <c r="E5" s="2308"/>
      <c r="F5" s="2308"/>
      <c r="G5" s="2308"/>
      <c r="H5" s="2308"/>
      <c r="I5" s="2308"/>
      <c r="J5" s="850"/>
      <c r="K5" s="850"/>
      <c r="L5" s="850"/>
      <c r="M5" s="850"/>
      <c r="N5" s="850"/>
      <c r="O5" s="850"/>
      <c r="P5" s="850"/>
      <c r="Q5" s="850"/>
      <c r="R5" s="851"/>
      <c r="S5" s="851"/>
      <c r="T5" s="851"/>
      <c r="U5" s="851"/>
      <c r="V5" s="851"/>
      <c r="W5" s="851"/>
      <c r="X5" s="851"/>
      <c r="Y5" s="851"/>
      <c r="Z5" s="851"/>
      <c r="AA5" s="851"/>
      <c r="AB5" s="851"/>
      <c r="AC5" s="851"/>
      <c r="AD5" s="851"/>
      <c r="AE5" s="851"/>
      <c r="AF5" s="851"/>
      <c r="AG5" s="851"/>
      <c r="AH5" s="925"/>
      <c r="AI5" s="925"/>
      <c r="AJ5" s="1334"/>
      <c r="AK5" s="1334"/>
      <c r="AL5" s="925"/>
      <c r="AM5" s="925"/>
      <c r="AN5" s="925"/>
      <c r="AO5" s="925"/>
      <c r="AP5" s="925"/>
      <c r="AQ5" s="925"/>
      <c r="AR5" s="925"/>
      <c r="AS5" s="925"/>
      <c r="AT5" s="925"/>
      <c r="AU5" s="852"/>
      <c r="AV5" s="852"/>
      <c r="AW5" s="852"/>
      <c r="AX5" s="852"/>
      <c r="AY5" s="852"/>
      <c r="AZ5" s="737"/>
      <c r="BA5" s="737"/>
      <c r="BB5" s="926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38"/>
      <c r="CB5" s="1343"/>
      <c r="CC5" s="1343"/>
      <c r="CD5" s="893"/>
      <c r="CE5" s="738"/>
      <c r="CF5" s="464"/>
      <c r="CG5" s="464"/>
      <c r="CH5" s="464"/>
      <c r="CI5" s="464"/>
      <c r="CJ5" s="466"/>
      <c r="CK5" s="464"/>
      <c r="CL5" s="209"/>
      <c r="CM5" s="209"/>
      <c r="CN5" s="209"/>
      <c r="CO5" s="209"/>
      <c r="CP5" s="209"/>
      <c r="CQ5" s="209"/>
      <c r="CR5" s="209"/>
      <c r="CS5" s="209"/>
      <c r="CT5" s="728"/>
      <c r="CU5" s="211"/>
      <c r="CV5" s="211"/>
      <c r="CW5" s="211"/>
      <c r="DE5" s="725"/>
      <c r="DK5" s="725"/>
      <c r="DL5" s="725"/>
      <c r="DX5" s="726"/>
      <c r="DY5" s="727"/>
      <c r="ET5" s="727"/>
      <c r="EU5" s="727"/>
    </row>
    <row r="6" spans="1:172" s="331" customFormat="1" ht="24.9" customHeight="1">
      <c r="A6" s="849"/>
      <c r="B6" s="849"/>
      <c r="C6" s="890"/>
      <c r="D6" s="916"/>
      <c r="E6" s="916"/>
      <c r="F6" s="916"/>
      <c r="G6" s="916"/>
      <c r="H6" s="916"/>
      <c r="I6" s="916"/>
      <c r="J6" s="916"/>
      <c r="K6" s="916"/>
      <c r="L6" s="916"/>
      <c r="M6" s="916"/>
      <c r="N6" s="916"/>
      <c r="O6" s="916"/>
      <c r="P6" s="916"/>
      <c r="Q6" s="916"/>
      <c r="R6" s="916"/>
      <c r="S6" s="916"/>
      <c r="T6" s="916"/>
      <c r="U6" s="916"/>
      <c r="V6" s="917"/>
      <c r="W6" s="917"/>
      <c r="X6" s="917"/>
      <c r="Y6" s="918"/>
      <c r="Z6" s="918"/>
      <c r="AA6" s="918"/>
      <c r="AB6" s="918"/>
      <c r="AC6" s="918"/>
      <c r="AD6" s="918"/>
      <c r="AE6" s="918"/>
      <c r="AF6" s="918"/>
      <c r="AG6" s="918"/>
      <c r="AH6" s="929"/>
      <c r="AI6" s="929"/>
      <c r="AJ6" s="929"/>
      <c r="AK6" s="929"/>
      <c r="AL6" s="929"/>
      <c r="AM6" s="929"/>
      <c r="AN6" s="929"/>
      <c r="AO6" s="929"/>
      <c r="AP6" s="929"/>
      <c r="AQ6" s="929"/>
      <c r="AR6" s="929"/>
      <c r="AS6" s="929"/>
      <c r="AT6" s="929"/>
      <c r="AU6" s="886"/>
      <c r="AV6" s="928"/>
      <c r="AW6" s="928"/>
      <c r="AX6" s="928"/>
      <c r="AY6" s="928"/>
      <c r="AZ6" s="928"/>
      <c r="BA6" s="918"/>
      <c r="BB6" s="930"/>
      <c r="BC6" s="930"/>
      <c r="BD6" s="930"/>
      <c r="BE6" s="930"/>
      <c r="BF6" s="930"/>
      <c r="BG6" s="930"/>
      <c r="BH6" s="930"/>
      <c r="BI6" s="930"/>
      <c r="BJ6" s="930"/>
      <c r="BK6" s="930"/>
      <c r="BL6" s="930"/>
      <c r="BM6" s="930"/>
      <c r="BN6" s="930"/>
      <c r="BO6" s="930"/>
      <c r="BP6" s="930"/>
      <c r="BQ6" s="930"/>
      <c r="BR6" s="930"/>
      <c r="BS6" s="930"/>
      <c r="BT6" s="930"/>
      <c r="BU6" s="930"/>
      <c r="BV6" s="930"/>
      <c r="BW6" s="930"/>
      <c r="BX6" s="930"/>
      <c r="BY6" s="930"/>
      <c r="BZ6" s="930"/>
      <c r="CA6" s="930"/>
      <c r="CB6" s="930"/>
      <c r="CC6" s="930"/>
      <c r="CD6" s="893"/>
      <c r="CE6" s="738"/>
      <c r="CF6" s="919"/>
      <c r="CG6" s="919"/>
      <c r="CH6" s="919"/>
      <c r="CI6" s="919"/>
      <c r="CJ6" s="920"/>
      <c r="CK6" s="919"/>
      <c r="CL6" s="377"/>
      <c r="CM6" s="377"/>
      <c r="CN6" s="377"/>
      <c r="CO6" s="377"/>
      <c r="CP6" s="377"/>
      <c r="CQ6" s="377"/>
      <c r="CR6" s="377"/>
      <c r="CS6" s="377"/>
      <c r="CT6" s="921"/>
      <c r="CU6" s="377"/>
      <c r="CV6" s="377"/>
      <c r="CW6" s="377"/>
      <c r="DE6" s="922"/>
      <c r="DK6" s="922"/>
      <c r="DL6" s="922"/>
      <c r="DX6" s="923"/>
      <c r="DY6" s="924"/>
      <c r="ET6" s="924"/>
      <c r="EU6" s="924"/>
    </row>
    <row r="7" spans="1:172" s="910" customFormat="1" ht="24.9" hidden="1" customHeight="1">
      <c r="A7" s="849"/>
      <c r="B7" s="940"/>
      <c r="C7" s="950"/>
      <c r="D7" s="1288"/>
      <c r="E7" s="1288"/>
      <c r="F7" s="1288"/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9"/>
      <c r="W7" s="1289"/>
      <c r="X7" s="1289"/>
      <c r="Y7" s="1304"/>
      <c r="Z7" s="1304"/>
      <c r="AA7" s="1304"/>
      <c r="AB7" s="1304"/>
      <c r="AC7" s="1304"/>
      <c r="AD7" s="1304"/>
      <c r="AE7" s="1304"/>
      <c r="AF7" s="1304"/>
      <c r="AG7" s="1304"/>
      <c r="AH7" s="2309"/>
      <c r="AI7" s="2309"/>
      <c r="AJ7" s="2309"/>
      <c r="AK7" s="2309"/>
      <c r="AL7" s="2309"/>
      <c r="AM7" s="2309"/>
      <c r="AN7" s="2309"/>
      <c r="AO7" s="2309"/>
      <c r="AP7" s="2309"/>
      <c r="AQ7" s="2309"/>
      <c r="AR7" s="1290"/>
      <c r="AS7" s="1289"/>
      <c r="AT7" s="2310"/>
      <c r="AU7" s="2310"/>
      <c r="AV7" s="2310"/>
      <c r="AW7" s="2310"/>
      <c r="AX7" s="2310"/>
      <c r="AY7" s="2310"/>
      <c r="AZ7" s="1291"/>
      <c r="BA7" s="1291"/>
      <c r="BB7" s="2311"/>
      <c r="BC7" s="2311"/>
      <c r="BD7" s="2311"/>
      <c r="BE7" s="2311"/>
      <c r="BF7" s="2311"/>
      <c r="BG7" s="2311"/>
      <c r="BH7" s="2311"/>
      <c r="BI7" s="2311"/>
      <c r="BJ7" s="2311"/>
      <c r="BK7" s="2311"/>
      <c r="BL7" s="2311"/>
      <c r="BM7" s="2311"/>
      <c r="BN7" s="2311"/>
      <c r="BO7" s="2311"/>
      <c r="BP7" s="2311"/>
      <c r="BQ7" s="2311"/>
      <c r="BR7" s="2311"/>
      <c r="BS7" s="2311"/>
      <c r="BT7" s="2311"/>
      <c r="BU7" s="2311"/>
      <c r="BV7" s="2311"/>
      <c r="BW7" s="2311"/>
      <c r="BX7" s="2311"/>
      <c r="BY7" s="2311"/>
      <c r="BZ7" s="2311"/>
      <c r="CA7" s="2311"/>
      <c r="CB7" s="2311"/>
      <c r="CC7" s="2311"/>
      <c r="CD7" s="943"/>
      <c r="CE7" s="944"/>
      <c r="CF7" s="906"/>
      <c r="CG7" s="906"/>
      <c r="CH7" s="906"/>
      <c r="CI7" s="906"/>
      <c r="CJ7" s="907"/>
      <c r="CK7" s="906"/>
      <c r="CL7" s="908"/>
      <c r="CM7" s="908"/>
      <c r="CN7" s="908"/>
      <c r="CO7" s="908"/>
      <c r="CP7" s="908"/>
      <c r="CQ7" s="908"/>
      <c r="CR7" s="908"/>
      <c r="CS7" s="908"/>
      <c r="CT7" s="909"/>
      <c r="CU7" s="908"/>
      <c r="CV7" s="908"/>
      <c r="CW7" s="908"/>
      <c r="DE7" s="911"/>
      <c r="DK7" s="911"/>
      <c r="DL7" s="911"/>
      <c r="DX7" s="912"/>
      <c r="DY7" s="913"/>
      <c r="ET7" s="913"/>
      <c r="EU7" s="913"/>
    </row>
    <row r="8" spans="1:172" s="323" customFormat="1" ht="24.9" hidden="1" customHeight="1">
      <c r="A8" s="849"/>
      <c r="B8" s="940"/>
      <c r="C8" s="961"/>
      <c r="D8" s="1503"/>
      <c r="E8" s="1503"/>
      <c r="F8" s="1503"/>
      <c r="G8" s="1503"/>
      <c r="H8" s="2299"/>
      <c r="I8" s="2300"/>
      <c r="J8" s="2300"/>
      <c r="K8" s="2300"/>
      <c r="L8" s="2300"/>
      <c r="M8" s="1503"/>
      <c r="N8" s="1503"/>
      <c r="O8" s="1503"/>
      <c r="P8" s="1503"/>
      <c r="Q8" s="1503"/>
      <c r="R8" s="1503"/>
      <c r="S8" s="1503"/>
      <c r="T8" s="1503"/>
      <c r="U8" s="1503"/>
      <c r="V8" s="1451"/>
      <c r="W8" s="1451"/>
      <c r="X8" s="1451"/>
      <c r="Y8" s="1451"/>
      <c r="Z8" s="1451"/>
      <c r="AA8" s="1451"/>
      <c r="AB8" s="1451"/>
      <c r="AC8" s="1451"/>
      <c r="AD8" s="1451"/>
      <c r="AE8" s="1451"/>
      <c r="AF8" s="1451"/>
      <c r="AG8" s="1451"/>
      <c r="AH8" s="1451"/>
      <c r="AI8" s="1451"/>
      <c r="AJ8" s="1451"/>
      <c r="AK8" s="1451"/>
      <c r="AL8" s="1451"/>
      <c r="AM8" s="1451"/>
      <c r="AN8" s="1451"/>
      <c r="AO8" s="1451"/>
      <c r="AP8" s="1451"/>
      <c r="AQ8" s="1451"/>
      <c r="AR8" s="1451"/>
      <c r="AS8" s="1451"/>
      <c r="AT8" s="1504"/>
      <c r="AU8" s="2301"/>
      <c r="AV8" s="2301"/>
      <c r="AW8" s="2301"/>
      <c r="AX8" s="2301"/>
      <c r="AY8" s="1027"/>
      <c r="AZ8" s="1027"/>
      <c r="BA8" s="1027"/>
      <c r="BB8" s="1505"/>
      <c r="BC8" s="1505"/>
      <c r="BD8" s="961"/>
      <c r="BE8" s="961"/>
      <c r="BF8" s="961"/>
      <c r="BG8" s="961"/>
      <c r="BH8" s="961"/>
      <c r="BI8" s="961"/>
      <c r="BJ8" s="961"/>
      <c r="BK8" s="961"/>
      <c r="BL8" s="961"/>
      <c r="BM8" s="961"/>
      <c r="BN8" s="961"/>
      <c r="BO8" s="961"/>
      <c r="BP8" s="961"/>
      <c r="BQ8" s="961"/>
      <c r="BR8" s="961"/>
      <c r="BS8" s="961"/>
      <c r="BT8" s="961"/>
      <c r="BU8" s="1506"/>
      <c r="BV8" s="1506"/>
      <c r="BW8" s="1506"/>
      <c r="BX8" s="1506"/>
      <c r="BY8" s="1506"/>
      <c r="BZ8" s="1506"/>
      <c r="CA8" s="961"/>
      <c r="CB8" s="961"/>
      <c r="CC8" s="1027"/>
      <c r="CD8" s="944"/>
      <c r="CE8" s="944"/>
      <c r="CF8" s="464"/>
      <c r="CG8" s="464"/>
      <c r="CH8" s="464"/>
      <c r="CI8" s="464"/>
      <c r="CJ8" s="466"/>
      <c r="CK8" s="464"/>
      <c r="CL8" s="209"/>
      <c r="CM8" s="209"/>
      <c r="CN8" s="209"/>
      <c r="CO8" s="209"/>
      <c r="CP8" s="209"/>
      <c r="CQ8" s="209"/>
      <c r="CR8" s="209"/>
      <c r="CS8" s="209"/>
      <c r="CT8" s="728"/>
      <c r="CU8" s="211"/>
      <c r="CV8" s="211"/>
      <c r="CW8" s="211"/>
      <c r="DE8" s="725"/>
      <c r="DK8" s="725"/>
      <c r="DL8" s="725"/>
      <c r="DX8" s="726"/>
      <c r="DY8" s="727"/>
      <c r="ET8" s="727"/>
      <c r="EU8" s="727"/>
    </row>
    <row r="9" spans="1:172" ht="24.9" hidden="1" customHeight="1">
      <c r="A9" s="849"/>
      <c r="C9" s="961"/>
      <c r="D9" s="2302"/>
      <c r="E9" s="2302"/>
      <c r="F9" s="2302"/>
      <c r="G9" s="2302"/>
      <c r="H9" s="2299"/>
      <c r="I9" s="2300"/>
      <c r="J9" s="2300"/>
      <c r="K9" s="2300"/>
      <c r="L9" s="2300"/>
      <c r="M9" s="1507"/>
      <c r="N9" s="1507"/>
      <c r="O9" s="1507"/>
      <c r="P9" s="1507"/>
      <c r="Q9" s="1507"/>
      <c r="R9" s="1507"/>
      <c r="S9" s="1507"/>
      <c r="T9" s="1507"/>
      <c r="U9" s="1507"/>
      <c r="V9" s="1507"/>
      <c r="W9" s="1507"/>
      <c r="X9" s="1507"/>
      <c r="Y9" s="1507"/>
      <c r="Z9" s="1507"/>
      <c r="AA9" s="1507"/>
      <c r="AB9" s="1507"/>
      <c r="AC9" s="1507"/>
      <c r="AD9" s="1507"/>
      <c r="AE9" s="1507"/>
      <c r="AF9" s="1507"/>
      <c r="AG9" s="1507"/>
      <c r="AH9" s="1507"/>
      <c r="AI9" s="1507"/>
      <c r="AJ9" s="1507"/>
      <c r="AK9" s="1507"/>
      <c r="AL9" s="1508"/>
      <c r="AM9" s="1508"/>
      <c r="AN9" s="1508"/>
      <c r="AO9" s="1508"/>
      <c r="AP9" s="2303"/>
      <c r="AQ9" s="2303"/>
      <c r="AR9" s="2303"/>
      <c r="AS9" s="2303"/>
      <c r="AT9" s="2303"/>
      <c r="AU9" s="2303"/>
      <c r="AV9" s="2303"/>
      <c r="AW9" s="2303"/>
      <c r="AX9" s="2303"/>
      <c r="AY9" s="2303"/>
      <c r="AZ9" s="2303"/>
      <c r="BA9" s="2303"/>
      <c r="BB9" s="2303"/>
      <c r="BC9" s="2303"/>
      <c r="BD9" s="2303"/>
      <c r="BE9" s="2303"/>
      <c r="BF9" s="2303"/>
      <c r="BG9" s="2303"/>
      <c r="BH9" s="2303"/>
      <c r="BI9" s="2303"/>
      <c r="BJ9" s="2303"/>
      <c r="BK9" s="2303"/>
      <c r="BL9" s="2303"/>
      <c r="BM9" s="2303"/>
      <c r="BN9" s="2303"/>
      <c r="BO9" s="2303"/>
      <c r="BP9" s="2303"/>
      <c r="BQ9" s="2303"/>
      <c r="BR9" s="2303"/>
      <c r="BS9" s="2303"/>
      <c r="BT9" s="2303"/>
      <c r="BU9" s="2303"/>
      <c r="BV9" s="2303"/>
      <c r="BW9" s="2303"/>
      <c r="BX9" s="2303"/>
      <c r="BY9" s="2303"/>
      <c r="BZ9" s="2303"/>
      <c r="CA9" s="2303"/>
      <c r="CB9" s="961"/>
      <c r="CC9" s="1027"/>
      <c r="CD9" s="944"/>
      <c r="CE9" s="944"/>
      <c r="CF9" s="464"/>
      <c r="CG9" s="464"/>
      <c r="CH9" s="464"/>
      <c r="CI9" s="464"/>
      <c r="CJ9" s="466"/>
      <c r="CK9" s="464"/>
      <c r="CT9" s="210"/>
      <c r="CX9" s="1"/>
      <c r="CY9" s="1"/>
      <c r="CZ9" s="1"/>
      <c r="DA9" s="1"/>
      <c r="DB9" s="1"/>
      <c r="DC9" s="1"/>
      <c r="DE9" s="337"/>
      <c r="DF9" s="1"/>
      <c r="DG9" s="1"/>
      <c r="DJ9" s="1"/>
      <c r="DK9" s="337"/>
      <c r="DL9" s="337"/>
      <c r="DQ9" s="1"/>
      <c r="DW9" s="1"/>
      <c r="DX9" s="465"/>
      <c r="DY9" s="335"/>
      <c r="EA9" s="252"/>
      <c r="EB9" s="323"/>
      <c r="EC9" s="323"/>
      <c r="ED9" s="252"/>
      <c r="EJ9" s="1"/>
      <c r="EK9" s="1"/>
      <c r="EN9" s="1"/>
      <c r="EO9" s="1"/>
      <c r="EP9" s="1"/>
      <c r="ET9" s="335"/>
      <c r="EU9" s="335"/>
      <c r="FF9" s="1"/>
      <c r="FG9" s="1"/>
    </row>
    <row r="10" spans="1:172" ht="24.9" hidden="1" customHeight="1">
      <c r="A10" s="849"/>
      <c r="C10" s="961"/>
      <c r="D10" s="2302"/>
      <c r="E10" s="2302"/>
      <c r="F10" s="2302"/>
      <c r="G10" s="2302"/>
      <c r="H10" s="2299"/>
      <c r="I10" s="2300"/>
      <c r="J10" s="2300"/>
      <c r="K10" s="2300"/>
      <c r="L10" s="2300"/>
      <c r="M10" s="1507"/>
      <c r="N10" s="1507"/>
      <c r="O10" s="1507"/>
      <c r="P10" s="1507"/>
      <c r="Q10" s="1507"/>
      <c r="R10" s="1507"/>
      <c r="S10" s="1507"/>
      <c r="T10" s="1507"/>
      <c r="U10" s="1507"/>
      <c r="V10" s="1507"/>
      <c r="W10" s="1507"/>
      <c r="X10" s="1507"/>
      <c r="Y10" s="1507"/>
      <c r="Z10" s="1507"/>
      <c r="AA10" s="1507"/>
      <c r="AB10" s="1507"/>
      <c r="AC10" s="1507"/>
      <c r="AD10" s="1507"/>
      <c r="AE10" s="1507"/>
      <c r="AF10" s="1507"/>
      <c r="AG10" s="1507"/>
      <c r="AH10" s="1507"/>
      <c r="AI10" s="1507"/>
      <c r="AJ10" s="1507"/>
      <c r="AK10" s="1507"/>
      <c r="AL10" s="1451"/>
      <c r="AM10" s="1451"/>
      <c r="AN10" s="1451"/>
      <c r="AO10" s="1451"/>
      <c r="AP10" s="1451"/>
      <c r="AQ10" s="1451"/>
      <c r="AR10" s="1451"/>
      <c r="AS10" s="1451"/>
      <c r="AT10" s="1504"/>
      <c r="AU10" s="1504"/>
      <c r="AV10" s="1504"/>
      <c r="AW10" s="1504"/>
      <c r="AX10" s="1504"/>
      <c r="AY10" s="1504"/>
      <c r="AZ10" s="1505"/>
      <c r="BA10" s="1505"/>
      <c r="BB10" s="1505"/>
      <c r="BC10" s="1505"/>
      <c r="BD10" s="961"/>
      <c r="BE10" s="961"/>
      <c r="BF10" s="961"/>
      <c r="BG10" s="961"/>
      <c r="BH10" s="961"/>
      <c r="BI10" s="961"/>
      <c r="BJ10" s="961"/>
      <c r="BK10" s="961"/>
      <c r="BL10" s="961"/>
      <c r="BM10" s="961"/>
      <c r="BN10" s="961"/>
      <c r="BO10" s="961"/>
      <c r="BP10" s="961"/>
      <c r="BQ10" s="961"/>
      <c r="BR10" s="961"/>
      <c r="BS10" s="961"/>
      <c r="BT10" s="961"/>
      <c r="BU10" s="1506"/>
      <c r="BV10" s="1506"/>
      <c r="BW10" s="1506"/>
      <c r="BX10" s="1506"/>
      <c r="BY10" s="1506"/>
      <c r="BZ10" s="1506"/>
      <c r="CA10" s="961"/>
      <c r="CB10" s="961"/>
      <c r="CC10" s="1027"/>
      <c r="CD10" s="944"/>
      <c r="CE10" s="944"/>
      <c r="CF10" s="464"/>
      <c r="CG10" s="464"/>
      <c r="CH10" s="464"/>
      <c r="CI10" s="464"/>
      <c r="CJ10" s="466"/>
      <c r="CK10" s="464"/>
      <c r="CT10" s="210"/>
      <c r="CX10" s="1"/>
      <c r="CY10" s="1"/>
      <c r="CZ10" s="1"/>
      <c r="DA10" s="1"/>
      <c r="DB10" s="1"/>
      <c r="DC10" s="1"/>
      <c r="DE10" s="337"/>
      <c r="DF10" s="1"/>
      <c r="DG10" s="1"/>
      <c r="DJ10" s="1"/>
      <c r="DK10" s="337"/>
      <c r="DL10" s="337"/>
      <c r="DQ10" s="1"/>
      <c r="DW10" s="1"/>
      <c r="DX10" s="465"/>
      <c r="DY10" s="335"/>
      <c r="EA10" s="252"/>
      <c r="EB10" s="323"/>
      <c r="EC10" s="323"/>
      <c r="ED10" s="252"/>
      <c r="EJ10" s="1"/>
      <c r="EK10" s="1"/>
      <c r="EN10" s="1"/>
      <c r="EO10" s="1"/>
      <c r="EP10" s="1"/>
      <c r="ET10" s="335"/>
      <c r="EU10" s="335"/>
      <c r="FF10" s="1"/>
      <c r="FG10" s="1"/>
    </row>
    <row r="11" spans="1:172" ht="24.9" customHeight="1">
      <c r="A11" s="849"/>
      <c r="C11" s="961"/>
      <c r="D11" s="2302"/>
      <c r="E11" s="2302"/>
      <c r="F11" s="2302"/>
      <c r="G11" s="2302"/>
      <c r="H11" s="2299"/>
      <c r="I11" s="2300"/>
      <c r="J11" s="2300"/>
      <c r="K11" s="2300"/>
      <c r="L11" s="2300"/>
      <c r="M11" s="1507"/>
      <c r="N11" s="1507"/>
      <c r="O11" s="1507"/>
      <c r="P11" s="1507"/>
      <c r="Q11" s="1507"/>
      <c r="R11" s="1507"/>
      <c r="S11" s="1507"/>
      <c r="T11" s="1507"/>
      <c r="U11" s="1507"/>
      <c r="V11" s="1507"/>
      <c r="W11" s="1507"/>
      <c r="X11" s="1507"/>
      <c r="Y11" s="1507"/>
      <c r="Z11" s="1507"/>
      <c r="AA11" s="1507"/>
      <c r="AB11" s="1507"/>
      <c r="AC11" s="1507"/>
      <c r="AD11" s="1507"/>
      <c r="AE11" s="1507"/>
      <c r="AF11" s="1507"/>
      <c r="AG11" s="1507"/>
      <c r="AH11" s="1507"/>
      <c r="AI11" s="1507"/>
      <c r="AJ11" s="1507"/>
      <c r="AK11" s="1507"/>
      <c r="AL11" s="1451"/>
      <c r="AM11" s="1451"/>
      <c r="AN11" s="1451"/>
      <c r="AO11" s="1451"/>
      <c r="AP11" s="1451"/>
      <c r="AQ11" s="1451"/>
      <c r="AR11" s="2304"/>
      <c r="AS11" s="2304"/>
      <c r="AT11" s="2304"/>
      <c r="AU11" s="2304"/>
      <c r="AV11" s="2304"/>
      <c r="AW11" s="2304"/>
      <c r="AX11" s="2304"/>
      <c r="AY11" s="2304"/>
      <c r="AZ11" s="2304"/>
      <c r="BA11" s="2304"/>
      <c r="BB11" s="2304"/>
      <c r="BC11" s="2304"/>
      <c r="BD11" s="2304"/>
      <c r="BE11" s="2304"/>
      <c r="BF11" s="2304"/>
      <c r="BG11" s="2304"/>
      <c r="BH11" s="2304"/>
      <c r="BI11" s="2304"/>
      <c r="BJ11" s="2304"/>
      <c r="BK11" s="2304"/>
      <c r="BL11" s="2304"/>
      <c r="BM11" s="2304"/>
      <c r="BN11" s="2304"/>
      <c r="BO11" s="2304"/>
      <c r="BP11" s="2304"/>
      <c r="BQ11" s="2304"/>
      <c r="BR11" s="2304"/>
      <c r="BS11" s="2304"/>
      <c r="BT11" s="2305"/>
      <c r="BU11" s="2305"/>
      <c r="BV11" s="2305"/>
      <c r="BW11" s="2305"/>
      <c r="BX11" s="2305"/>
      <c r="BY11" s="2305"/>
      <c r="BZ11" s="2305"/>
      <c r="CA11" s="2305"/>
      <c r="CB11" s="961"/>
      <c r="CC11" s="1027"/>
      <c r="CD11" s="944"/>
      <c r="CE11" s="944"/>
      <c r="CF11" s="464"/>
      <c r="CG11" s="464"/>
      <c r="CH11" s="464"/>
      <c r="CI11" s="464"/>
      <c r="CJ11" s="466"/>
      <c r="CK11" s="464"/>
      <c r="CT11" s="210"/>
      <c r="CX11" s="1"/>
      <c r="CY11" s="1"/>
      <c r="CZ11" s="1"/>
      <c r="DA11" s="1"/>
      <c r="DB11" s="1"/>
      <c r="DC11" s="1"/>
      <c r="DE11" s="337"/>
      <c r="DF11" s="1"/>
      <c r="DG11" s="1"/>
      <c r="DJ11" s="1"/>
      <c r="DK11" s="337"/>
      <c r="DL11" s="337"/>
      <c r="DQ11" s="1"/>
      <c r="DW11" s="1"/>
      <c r="DX11" s="465"/>
      <c r="DY11" s="335"/>
      <c r="EA11" s="252"/>
      <c r="EB11" s="323"/>
      <c r="EC11" s="323"/>
      <c r="ED11" s="252"/>
      <c r="EJ11" s="1"/>
      <c r="EK11" s="1"/>
      <c r="EN11" s="1"/>
      <c r="EO11" s="1"/>
      <c r="EP11" s="1"/>
      <c r="ET11" s="335"/>
      <c r="EU11" s="335"/>
      <c r="FF11" s="1"/>
      <c r="FG11" s="1"/>
    </row>
    <row r="12" spans="1:172" ht="3.9" customHeight="1" thickBot="1">
      <c r="A12" s="849"/>
      <c r="C12" s="961"/>
      <c r="D12" s="1445"/>
      <c r="E12" s="1444"/>
      <c r="F12" s="1509"/>
      <c r="G12" s="1509"/>
      <c r="H12" s="1509"/>
      <c r="I12" s="2298"/>
      <c r="J12" s="2298"/>
      <c r="K12" s="1509"/>
      <c r="L12" s="1509"/>
      <c r="M12" s="1042"/>
      <c r="N12" s="1042"/>
      <c r="O12" s="1042"/>
      <c r="P12" s="1042"/>
      <c r="Q12" s="1042"/>
      <c r="R12" s="1042"/>
      <c r="S12" s="1042"/>
      <c r="T12" s="1042"/>
      <c r="U12" s="1042"/>
      <c r="V12" s="1042"/>
      <c r="W12" s="1042"/>
      <c r="X12" s="1042"/>
      <c r="Y12" s="1042"/>
      <c r="Z12" s="1042"/>
      <c r="AA12" s="1510"/>
      <c r="AB12" s="1384"/>
      <c r="AC12" s="1511"/>
      <c r="AD12" s="1511"/>
      <c r="AE12" s="1511"/>
      <c r="AF12" s="1511"/>
      <c r="AG12" s="1384"/>
      <c r="AH12" s="1384"/>
      <c r="AI12" s="1384"/>
      <c r="AJ12" s="1384"/>
      <c r="AK12" s="1384"/>
      <c r="AL12" s="961"/>
      <c r="AM12" s="2265" t="s">
        <v>1</v>
      </c>
      <c r="AN12" s="2265"/>
      <c r="AO12" s="2265"/>
      <c r="AP12" s="2265"/>
      <c r="AQ12" s="1387"/>
      <c r="AR12" s="1717"/>
      <c r="AS12" s="1717"/>
      <c r="AT12" s="1717"/>
      <c r="AU12" s="1717"/>
      <c r="AV12" s="1717"/>
      <c r="AW12" s="1717"/>
      <c r="AX12" s="1717"/>
      <c r="AY12" s="1717"/>
      <c r="AZ12" s="1718"/>
      <c r="BA12" s="1718"/>
      <c r="BB12" s="1718"/>
      <c r="BC12" s="1718"/>
      <c r="BD12" s="905"/>
      <c r="BE12" s="905"/>
      <c r="BF12" s="905"/>
      <c r="BG12" s="2248"/>
      <c r="BH12" s="2248"/>
      <c r="BI12" s="2248"/>
      <c r="BJ12" s="2248"/>
      <c r="BK12" s="2248"/>
      <c r="BL12" s="2248"/>
      <c r="BM12" s="2248"/>
      <c r="BN12" s="2248"/>
      <c r="BO12" s="2248"/>
      <c r="BP12" s="2248"/>
      <c r="BQ12" s="2248"/>
      <c r="BR12" s="2248"/>
      <c r="BS12" s="2248"/>
      <c r="BT12" s="2248"/>
      <c r="BU12" s="905"/>
      <c r="BV12" s="905"/>
      <c r="BW12" s="905"/>
      <c r="BX12" s="905"/>
      <c r="BY12" s="905"/>
      <c r="BZ12" s="905"/>
      <c r="CA12" s="905"/>
      <c r="CB12" s="905"/>
      <c r="CC12" s="1027"/>
      <c r="CD12" s="944"/>
      <c r="CE12" s="944"/>
      <c r="CF12" s="464"/>
      <c r="CG12" s="464"/>
      <c r="CH12" s="464"/>
      <c r="CI12" s="464"/>
      <c r="CJ12" s="466"/>
      <c r="CK12" s="464"/>
      <c r="CT12" s="210"/>
      <c r="CX12" s="1"/>
      <c r="CY12" s="1"/>
      <c r="CZ12" s="1"/>
      <c r="DA12" s="1"/>
      <c r="DB12" s="1"/>
      <c r="DC12" s="1"/>
      <c r="DE12" s="337"/>
      <c r="DF12" s="1"/>
      <c r="DG12" s="1"/>
      <c r="DJ12" s="1"/>
      <c r="DK12" s="337"/>
      <c r="DL12" s="337"/>
      <c r="DQ12" s="1"/>
      <c r="DW12" s="1"/>
      <c r="DX12" s="465"/>
      <c r="DY12" s="335"/>
      <c r="EA12" s="252"/>
      <c r="EB12" s="323"/>
      <c r="EC12" s="323"/>
      <c r="ED12" s="252"/>
      <c r="EJ12" s="1"/>
      <c r="EK12" s="1"/>
      <c r="EN12" s="1"/>
      <c r="EO12" s="1"/>
      <c r="EP12" s="1"/>
      <c r="ET12" s="335"/>
      <c r="EU12" s="335"/>
      <c r="FF12" s="1"/>
      <c r="FG12" s="1"/>
    </row>
    <row r="13" spans="1:172" ht="24.9" customHeight="1" thickTop="1" thickBot="1">
      <c r="A13" s="849"/>
      <c r="C13" s="1384"/>
      <c r="D13" s="1386"/>
      <c r="E13" s="1512"/>
      <c r="F13" s="1513"/>
      <c r="G13" s="1513"/>
      <c r="H13" s="1513"/>
      <c r="I13" s="1513"/>
      <c r="J13" s="1513"/>
      <c r="K13" s="1514"/>
      <c r="L13" s="1514"/>
      <c r="M13" s="1309"/>
      <c r="N13" s="1513"/>
      <c r="O13" s="1513"/>
      <c r="P13" s="1513"/>
      <c r="Q13" s="1513"/>
      <c r="R13" s="1513"/>
      <c r="S13" s="1380"/>
      <c r="T13" s="1380"/>
      <c r="U13" s="1380"/>
      <c r="V13" s="1380"/>
      <c r="W13" s="1380"/>
      <c r="X13" s="1380"/>
      <c r="Y13" s="1380"/>
      <c r="Z13" s="1305"/>
      <c r="AA13" s="1309"/>
      <c r="AB13" s="1305"/>
      <c r="AC13" s="1305"/>
      <c r="AD13" s="1305"/>
      <c r="AE13" s="1305"/>
      <c r="AF13" s="1305"/>
      <c r="AG13" s="1305"/>
      <c r="AH13" s="1305"/>
      <c r="AI13" s="1305"/>
      <c r="AJ13" s="1305"/>
      <c r="AK13" s="1305"/>
      <c r="AL13" s="1391"/>
      <c r="AM13" s="2265"/>
      <c r="AN13" s="2265"/>
      <c r="AO13" s="2265"/>
      <c r="AP13" s="2265"/>
      <c r="AQ13" s="1387"/>
      <c r="AR13" s="2285" t="s">
        <v>0</v>
      </c>
      <c r="AS13" s="2285"/>
      <c r="AT13" s="2285"/>
      <c r="AU13" s="2285"/>
      <c r="AV13" s="2285"/>
      <c r="AW13" s="2285"/>
      <c r="AX13" s="2285"/>
      <c r="AY13" s="2285"/>
      <c r="AZ13" s="2285"/>
      <c r="BA13" s="2285"/>
      <c r="BB13" s="2285"/>
      <c r="BC13" s="2285"/>
      <c r="BD13" s="2285"/>
      <c r="BE13" s="2285"/>
      <c r="BF13" s="2285"/>
      <c r="BG13" s="2285"/>
      <c r="BH13" s="2285"/>
      <c r="BI13" s="2285"/>
      <c r="BJ13" s="2285"/>
      <c r="BK13" s="2285"/>
      <c r="BL13" s="2285"/>
      <c r="BM13" s="2285"/>
      <c r="BN13" s="2285"/>
      <c r="BO13" s="2285"/>
      <c r="BP13" s="2285"/>
      <c r="BQ13" s="2285"/>
      <c r="BR13" s="2285"/>
      <c r="BS13" s="2285"/>
      <c r="BT13" s="2212"/>
      <c r="BU13" s="2212"/>
      <c r="BV13" s="2212"/>
      <c r="BW13" s="2212"/>
      <c r="BX13" s="2212"/>
      <c r="BY13" s="2212"/>
      <c r="BZ13" s="2212"/>
      <c r="CA13" s="1723"/>
      <c r="CB13" s="905"/>
      <c r="CC13" s="1042"/>
      <c r="CD13" s="940"/>
      <c r="CE13" s="940"/>
      <c r="CF13" s="211"/>
      <c r="CG13" s="211"/>
      <c r="CH13" s="464"/>
      <c r="CI13" s="464"/>
      <c r="CJ13" s="464"/>
      <c r="CK13" s="464"/>
      <c r="CT13" s="210"/>
      <c r="CU13" s="209">
        <f>IF(BT13="",0,1)</f>
        <v>0</v>
      </c>
      <c r="CX13" s="1"/>
      <c r="CY13" s="1">
        <f>IF(BT13="",0,1)</f>
        <v>0</v>
      </c>
      <c r="CZ13" s="1"/>
      <c r="DA13" s="1"/>
      <c r="DB13" s="1"/>
      <c r="DC13" s="1"/>
      <c r="DE13" s="337"/>
      <c r="DF13" s="1"/>
      <c r="DG13" s="1"/>
      <c r="DJ13" s="1"/>
      <c r="DK13" s="337"/>
      <c r="DL13" s="337"/>
      <c r="DQ13" s="1"/>
      <c r="DV13" s="467"/>
      <c r="DW13" s="468"/>
      <c r="DX13" s="2280"/>
      <c r="DY13" s="2280"/>
      <c r="DZ13" s="469"/>
      <c r="EA13" s="252"/>
      <c r="EB13" s="323"/>
      <c r="EC13" s="323"/>
      <c r="ED13" s="252"/>
      <c r="EJ13" s="1"/>
      <c r="EK13" s="1"/>
      <c r="EN13" s="1"/>
      <c r="EO13" s="1"/>
      <c r="EP13" s="1"/>
      <c r="ET13" s="335"/>
      <c r="EU13" s="470"/>
      <c r="EV13" s="2288" t="s">
        <v>1</v>
      </c>
      <c r="EW13" s="2288"/>
      <c r="EX13" s="2288"/>
      <c r="EY13" s="2288"/>
      <c r="EZ13" s="2288"/>
      <c r="FA13" s="2291" t="s">
        <v>2</v>
      </c>
      <c r="FB13" s="2291"/>
      <c r="FC13" s="2291"/>
      <c r="FD13" s="2291"/>
      <c r="FE13" s="2291"/>
      <c r="FF13" s="2291"/>
      <c r="FG13" s="2291"/>
      <c r="FH13" s="2291"/>
      <c r="FI13" s="2291"/>
      <c r="FJ13" s="2291"/>
      <c r="FK13" s="2291"/>
      <c r="FL13" s="2292" t="str">
        <f>IF(BT13="","",BT13)</f>
        <v/>
      </c>
      <c r="FM13" s="2293"/>
      <c r="FN13" s="2293"/>
      <c r="FO13" s="2293"/>
      <c r="FP13" s="471"/>
    </row>
    <row r="14" spans="1:172" ht="24.9" customHeight="1">
      <c r="A14" s="849"/>
      <c r="C14" s="1384"/>
      <c r="D14" s="1386"/>
      <c r="E14" s="1512"/>
      <c r="F14" s="1380"/>
      <c r="G14" s="1380"/>
      <c r="H14" s="1380"/>
      <c r="I14" s="1380"/>
      <c r="J14" s="1514"/>
      <c r="K14" s="1514"/>
      <c r="L14" s="1514"/>
      <c r="M14" s="1309"/>
      <c r="N14" s="1515"/>
      <c r="O14" s="1515"/>
      <c r="P14" s="1515"/>
      <c r="Q14" s="1515"/>
      <c r="R14" s="1515"/>
      <c r="S14" s="1515"/>
      <c r="T14" s="1515"/>
      <c r="U14" s="1515"/>
      <c r="V14" s="1515"/>
      <c r="W14" s="1515"/>
      <c r="X14" s="1515"/>
      <c r="Y14" s="1379"/>
      <c r="Z14" s="1305"/>
      <c r="AA14" s="1305"/>
      <c r="AB14" s="1392"/>
      <c r="AC14" s="1305"/>
      <c r="AD14" s="1305"/>
      <c r="AE14" s="1305"/>
      <c r="AF14" s="1305"/>
      <c r="AG14" s="1305"/>
      <c r="AH14" s="1305"/>
      <c r="AI14" s="1305"/>
      <c r="AJ14" s="1305"/>
      <c r="AK14" s="1305"/>
      <c r="AL14" s="1391"/>
      <c r="AM14" s="2265"/>
      <c r="AN14" s="2265"/>
      <c r="AO14" s="2265"/>
      <c r="AP14" s="2265"/>
      <c r="AQ14" s="1387"/>
      <c r="AR14" s="2285" t="s">
        <v>3</v>
      </c>
      <c r="AS14" s="2285"/>
      <c r="AT14" s="2285"/>
      <c r="AU14" s="2285"/>
      <c r="AV14" s="2285"/>
      <c r="AW14" s="2285"/>
      <c r="AX14" s="2285"/>
      <c r="AY14" s="2285"/>
      <c r="AZ14" s="2285"/>
      <c r="BA14" s="2285"/>
      <c r="BB14" s="2285"/>
      <c r="BC14" s="2285"/>
      <c r="BD14" s="2285"/>
      <c r="BE14" s="2285"/>
      <c r="BF14" s="2285"/>
      <c r="BG14" s="2285"/>
      <c r="BH14" s="2285"/>
      <c r="BI14" s="2285"/>
      <c r="BJ14" s="2285"/>
      <c r="BK14" s="2285"/>
      <c r="BL14" s="2285"/>
      <c r="BM14" s="2285"/>
      <c r="BN14" s="2285"/>
      <c r="BO14" s="2285"/>
      <c r="BP14" s="2285"/>
      <c r="BQ14" s="2285"/>
      <c r="BR14" s="2285"/>
      <c r="BS14" s="2285"/>
      <c r="BT14" s="2218"/>
      <c r="BU14" s="2218"/>
      <c r="BV14" s="2218"/>
      <c r="BW14" s="2218"/>
      <c r="BX14" s="2218"/>
      <c r="BY14" s="2218"/>
      <c r="BZ14" s="2218"/>
      <c r="CA14" s="1724"/>
      <c r="CB14" s="905"/>
      <c r="CC14" s="1042"/>
      <c r="CD14" s="940"/>
      <c r="CE14" s="940"/>
      <c r="CF14" s="211"/>
      <c r="CG14" s="211"/>
      <c r="CH14" s="464"/>
      <c r="CI14" s="464"/>
      <c r="CJ14" s="464"/>
      <c r="CK14" s="464"/>
      <c r="CT14" s="210"/>
      <c r="CW14" s="472"/>
      <c r="CX14" s="1"/>
      <c r="CY14" s="1"/>
      <c r="CZ14" s="1"/>
      <c r="DA14" s="1"/>
      <c r="DB14" s="1"/>
      <c r="DC14" s="1"/>
      <c r="DE14" s="337"/>
      <c r="DF14" s="1"/>
      <c r="DG14" s="1"/>
      <c r="DJ14" s="1"/>
      <c r="DK14" s="337"/>
      <c r="DL14" s="337"/>
      <c r="DQ14" s="1"/>
      <c r="DV14" s="473"/>
      <c r="DW14" s="468"/>
      <c r="DX14" s="1549"/>
      <c r="DY14" s="1549"/>
      <c r="DZ14" s="469"/>
      <c r="EA14" s="252"/>
      <c r="EB14" s="323"/>
      <c r="EC14" s="323"/>
      <c r="ED14" s="252"/>
      <c r="EJ14" s="1"/>
      <c r="EK14" s="1"/>
      <c r="EN14" s="1"/>
      <c r="EO14" s="1"/>
      <c r="EP14" s="1"/>
      <c r="ET14" s="335"/>
      <c r="EU14" s="474"/>
      <c r="EV14" s="2289"/>
      <c r="EW14" s="2289"/>
      <c r="EX14" s="2289"/>
      <c r="EY14" s="2289"/>
      <c r="EZ14" s="2289"/>
      <c r="FA14" s="475"/>
      <c r="FB14" s="475"/>
      <c r="FC14" s="475"/>
      <c r="FD14" s="475"/>
      <c r="FE14" s="475"/>
      <c r="FF14" s="475"/>
      <c r="FG14" s="475"/>
      <c r="FH14" s="475"/>
      <c r="FI14" s="475"/>
      <c r="FJ14" s="475"/>
      <c r="FK14" s="475"/>
      <c r="FL14" s="1563"/>
      <c r="FM14" s="1562"/>
      <c r="FN14" s="1562"/>
      <c r="FO14" s="1562"/>
      <c r="FP14" s="476"/>
    </row>
    <row r="15" spans="1:172" ht="3.9" customHeight="1">
      <c r="A15" s="849"/>
      <c r="C15" s="1384"/>
      <c r="D15" s="1386"/>
      <c r="E15" s="1516"/>
      <c r="F15" s="1380"/>
      <c r="G15" s="1380"/>
      <c r="H15" s="1380"/>
      <c r="I15" s="1380"/>
      <c r="J15" s="1380"/>
      <c r="K15" s="1517"/>
      <c r="L15" s="1517"/>
      <c r="M15" s="1517"/>
      <c r="N15" s="1515"/>
      <c r="O15" s="1515"/>
      <c r="P15" s="1515"/>
      <c r="Q15" s="1515"/>
      <c r="R15" s="1515"/>
      <c r="S15" s="1515"/>
      <c r="T15" s="1515"/>
      <c r="U15" s="1515"/>
      <c r="V15" s="1515"/>
      <c r="W15" s="1515"/>
      <c r="X15" s="1515"/>
      <c r="Y15" s="1305"/>
      <c r="Z15" s="1305"/>
      <c r="AA15" s="1305"/>
      <c r="AB15" s="1305"/>
      <c r="AC15" s="1305"/>
      <c r="AD15" s="1305"/>
      <c r="AE15" s="1305"/>
      <c r="AF15" s="1305"/>
      <c r="AG15" s="1305"/>
      <c r="AH15" s="1305"/>
      <c r="AI15" s="1305"/>
      <c r="AJ15" s="1305"/>
      <c r="AK15" s="1305"/>
      <c r="AL15" s="1391"/>
      <c r="AM15" s="2265"/>
      <c r="AN15" s="2265"/>
      <c r="AO15" s="2265"/>
      <c r="AP15" s="2265"/>
      <c r="AQ15" s="1387"/>
      <c r="AR15" s="1719"/>
      <c r="AS15" s="1719"/>
      <c r="AT15" s="1719"/>
      <c r="AU15" s="1719"/>
      <c r="AV15" s="1719"/>
      <c r="AW15" s="1719"/>
      <c r="AX15" s="1719"/>
      <c r="AY15" s="1719"/>
      <c r="AZ15" s="1719"/>
      <c r="BA15" s="1719"/>
      <c r="BB15" s="1719"/>
      <c r="BC15" s="1719"/>
      <c r="BD15" s="1719"/>
      <c r="BE15" s="1719"/>
      <c r="BF15" s="1719"/>
      <c r="BG15" s="1719"/>
      <c r="BH15" s="1719"/>
      <c r="BI15" s="1719"/>
      <c r="BJ15" s="1719"/>
      <c r="BK15" s="1719"/>
      <c r="BL15" s="1719"/>
      <c r="BM15" s="1719"/>
      <c r="BN15" s="1719"/>
      <c r="BO15" s="1719"/>
      <c r="BP15" s="1719"/>
      <c r="BQ15" s="1719"/>
      <c r="BR15" s="1719"/>
      <c r="BS15" s="1719"/>
      <c r="BT15" s="905"/>
      <c r="BU15" s="905"/>
      <c r="BV15" s="905"/>
      <c r="BW15" s="905"/>
      <c r="BX15" s="905"/>
      <c r="BY15" s="905"/>
      <c r="BZ15" s="905"/>
      <c r="CA15" s="905"/>
      <c r="CB15" s="905"/>
      <c r="CC15" s="1042"/>
      <c r="CD15" s="940"/>
      <c r="CE15" s="940"/>
      <c r="CF15" s="211"/>
      <c r="CG15" s="211"/>
      <c r="CH15" s="464"/>
      <c r="CI15" s="464"/>
      <c r="CJ15" s="464"/>
      <c r="CK15" s="464"/>
      <c r="CT15" s="210"/>
      <c r="CW15" s="472"/>
      <c r="CX15" s="1"/>
      <c r="CY15" s="1"/>
      <c r="CZ15" s="1"/>
      <c r="DA15" s="1"/>
      <c r="DB15" s="1"/>
      <c r="DC15" s="1"/>
      <c r="DE15" s="337"/>
      <c r="DF15" s="1"/>
      <c r="DG15" s="1"/>
      <c r="DJ15" s="1"/>
      <c r="DK15" s="337"/>
      <c r="DL15" s="337"/>
      <c r="DQ15" s="1"/>
      <c r="DV15" s="473"/>
      <c r="DW15" s="468"/>
      <c r="DX15" s="1549"/>
      <c r="DY15" s="1549"/>
      <c r="DZ15" s="469"/>
      <c r="EA15" s="252"/>
      <c r="EB15" s="323"/>
      <c r="EC15" s="323"/>
      <c r="ED15" s="252"/>
      <c r="EJ15" s="1"/>
      <c r="EK15" s="1"/>
      <c r="EN15" s="1"/>
      <c r="EO15" s="1"/>
      <c r="EP15" s="1"/>
      <c r="ET15" s="335"/>
      <c r="EU15" s="474"/>
      <c r="EV15" s="2289"/>
      <c r="EW15" s="2289"/>
      <c r="EX15" s="2289"/>
      <c r="EY15" s="2289"/>
      <c r="EZ15" s="2289"/>
      <c r="FA15" s="475"/>
      <c r="FB15" s="475"/>
      <c r="FC15" s="475"/>
      <c r="FD15" s="475"/>
      <c r="FE15" s="475"/>
      <c r="FF15" s="475"/>
      <c r="FG15" s="475"/>
      <c r="FH15" s="475"/>
      <c r="FI15" s="475"/>
      <c r="FJ15" s="475"/>
      <c r="FK15" s="475"/>
      <c r="FL15" s="1563"/>
      <c r="FM15" s="1562"/>
      <c r="FN15" s="1562"/>
      <c r="FO15" s="1562"/>
      <c r="FP15" s="476"/>
    </row>
    <row r="16" spans="1:172" ht="4.5" customHeight="1" thickBot="1">
      <c r="A16" s="849"/>
      <c r="C16" s="1384"/>
      <c r="D16" s="1386"/>
      <c r="E16" s="1516"/>
      <c r="F16" s="1380"/>
      <c r="G16" s="1380"/>
      <c r="H16" s="1380"/>
      <c r="I16" s="1380"/>
      <c r="J16" s="1380"/>
      <c r="K16" s="1517"/>
      <c r="L16" s="1517"/>
      <c r="M16" s="1517"/>
      <c r="N16" s="1515"/>
      <c r="O16" s="1515"/>
      <c r="P16" s="1515"/>
      <c r="Q16" s="1515"/>
      <c r="R16" s="1515"/>
      <c r="S16" s="1515"/>
      <c r="T16" s="1515"/>
      <c r="U16" s="1515"/>
      <c r="V16" s="1515"/>
      <c r="W16" s="1515"/>
      <c r="X16" s="1515"/>
      <c r="Y16" s="1305"/>
      <c r="Z16" s="1305"/>
      <c r="AA16" s="1305"/>
      <c r="AB16" s="1305"/>
      <c r="AC16" s="1305"/>
      <c r="AD16" s="1305"/>
      <c r="AE16" s="1305"/>
      <c r="AF16" s="1305"/>
      <c r="AG16" s="1305"/>
      <c r="AH16" s="1305"/>
      <c r="AI16" s="1305"/>
      <c r="AJ16" s="1305"/>
      <c r="AK16" s="1305"/>
      <c r="AL16" s="1391"/>
      <c r="AM16" s="1691"/>
      <c r="AN16" s="1691"/>
      <c r="AO16" s="1691"/>
      <c r="AP16" s="1691"/>
      <c r="AQ16" s="1387"/>
      <c r="AR16" s="1719"/>
      <c r="AS16" s="1719"/>
      <c r="AT16" s="1719"/>
      <c r="AU16" s="1719"/>
      <c r="AV16" s="1719"/>
      <c r="AW16" s="1719"/>
      <c r="AX16" s="1719"/>
      <c r="AY16" s="1719"/>
      <c r="AZ16" s="1719"/>
      <c r="BA16" s="1719"/>
      <c r="BB16" s="1719"/>
      <c r="BC16" s="1719"/>
      <c r="BD16" s="1719"/>
      <c r="BE16" s="1719"/>
      <c r="BF16" s="1719"/>
      <c r="BG16" s="1719"/>
      <c r="BH16" s="1719"/>
      <c r="BI16" s="1719"/>
      <c r="BJ16" s="1719"/>
      <c r="BK16" s="1719"/>
      <c r="BL16" s="1719"/>
      <c r="BM16" s="1719"/>
      <c r="BN16" s="1719"/>
      <c r="BO16" s="1719"/>
      <c r="BP16" s="1719"/>
      <c r="BQ16" s="1719"/>
      <c r="BR16" s="1719"/>
      <c r="BS16" s="1719"/>
      <c r="BT16" s="905"/>
      <c r="BU16" s="905"/>
      <c r="BV16" s="905"/>
      <c r="BW16" s="905"/>
      <c r="BX16" s="905"/>
      <c r="BY16" s="905"/>
      <c r="BZ16" s="905"/>
      <c r="CA16" s="905"/>
      <c r="CB16" s="905"/>
      <c r="CC16" s="1042"/>
      <c r="CD16" s="940"/>
      <c r="CE16" s="940"/>
      <c r="CF16" s="211"/>
      <c r="CG16" s="211"/>
      <c r="CH16" s="464"/>
      <c r="CI16" s="464"/>
      <c r="CJ16" s="464"/>
      <c r="CK16" s="464"/>
      <c r="CT16" s="210"/>
      <c r="CW16" s="472"/>
      <c r="CX16" s="1"/>
      <c r="CY16" s="1"/>
      <c r="CZ16" s="1"/>
      <c r="DA16" s="1"/>
      <c r="DB16" s="1"/>
      <c r="DC16" s="1"/>
      <c r="DE16" s="337"/>
      <c r="DF16" s="1"/>
      <c r="DG16" s="1"/>
      <c r="DJ16" s="1"/>
      <c r="DK16" s="337"/>
      <c r="DL16" s="337"/>
      <c r="DQ16" s="1"/>
      <c r="DV16" s="473"/>
      <c r="DW16" s="468"/>
      <c r="DX16" s="1628"/>
      <c r="DY16" s="1628"/>
      <c r="DZ16" s="469"/>
      <c r="EA16" s="252"/>
      <c r="EB16" s="323"/>
      <c r="EC16" s="323"/>
      <c r="ED16" s="252"/>
      <c r="EJ16" s="1"/>
      <c r="EK16" s="1"/>
      <c r="EN16" s="1"/>
      <c r="EO16" s="1"/>
      <c r="EP16" s="1"/>
      <c r="ET16" s="335"/>
      <c r="EU16" s="474"/>
      <c r="EV16" s="2289"/>
      <c r="EW16" s="2289"/>
      <c r="EX16" s="2289"/>
      <c r="EY16" s="2289"/>
      <c r="EZ16" s="2289"/>
      <c r="FA16" s="475"/>
      <c r="FB16" s="475"/>
      <c r="FC16" s="475"/>
      <c r="FD16" s="475"/>
      <c r="FE16" s="475"/>
      <c r="FF16" s="475"/>
      <c r="FG16" s="475"/>
      <c r="FH16" s="475"/>
      <c r="FI16" s="475"/>
      <c r="FJ16" s="475"/>
      <c r="FK16" s="475"/>
      <c r="FL16" s="1627"/>
      <c r="FM16" s="1626"/>
      <c r="FN16" s="1626"/>
      <c r="FO16" s="1626"/>
      <c r="FP16" s="476"/>
    </row>
    <row r="17" spans="1:172" ht="4.5" customHeight="1" thickBot="1">
      <c r="A17" s="849"/>
      <c r="C17" s="1384"/>
      <c r="D17" s="1386"/>
      <c r="E17" s="1516"/>
      <c r="F17" s="1380"/>
      <c r="G17" s="1380"/>
      <c r="H17" s="1380"/>
      <c r="I17" s="1380"/>
      <c r="J17" s="1380"/>
      <c r="K17" s="1309"/>
      <c r="L17" s="1309"/>
      <c r="M17" s="1309"/>
      <c r="N17" s="1515"/>
      <c r="O17" s="1515"/>
      <c r="P17" s="1515"/>
      <c r="Q17" s="1515"/>
      <c r="R17" s="1515"/>
      <c r="S17" s="1515"/>
      <c r="T17" s="1515"/>
      <c r="U17" s="1515"/>
      <c r="V17" s="1515"/>
      <c r="W17" s="1515"/>
      <c r="X17" s="1515"/>
      <c r="Y17" s="1518"/>
      <c r="Z17" s="1518"/>
      <c r="AA17" s="1305"/>
      <c r="AB17" s="1518"/>
      <c r="AC17" s="1518"/>
      <c r="AD17" s="1518"/>
      <c r="AE17" s="1518"/>
      <c r="AF17" s="1518"/>
      <c r="AG17" s="1518"/>
      <c r="AH17" s="1518"/>
      <c r="AI17" s="1518"/>
      <c r="AJ17" s="1518"/>
      <c r="AK17" s="1518"/>
      <c r="AL17" s="1391"/>
      <c r="AM17" s="1739"/>
      <c r="AN17" s="1739"/>
      <c r="AO17" s="1739"/>
      <c r="AP17" s="1752"/>
      <c r="AQ17" s="1661"/>
      <c r="AR17" s="1755"/>
      <c r="AS17" s="1755"/>
      <c r="AT17" s="1755"/>
      <c r="AU17" s="1755"/>
      <c r="AV17" s="1755"/>
      <c r="AW17" s="1755"/>
      <c r="AX17" s="1755"/>
      <c r="AY17" s="1755"/>
      <c r="AZ17" s="1755"/>
      <c r="BA17" s="1755"/>
      <c r="BB17" s="1755"/>
      <c r="BC17" s="1755"/>
      <c r="BD17" s="1755"/>
      <c r="BE17" s="1755"/>
      <c r="BF17" s="1755"/>
      <c r="BG17" s="1755"/>
      <c r="BH17" s="1755"/>
      <c r="BI17" s="1755"/>
      <c r="BJ17" s="1755"/>
      <c r="BK17" s="1755"/>
      <c r="BL17" s="1755"/>
      <c r="BM17" s="1755"/>
      <c r="BN17" s="1755"/>
      <c r="BO17" s="1755"/>
      <c r="BP17" s="1755"/>
      <c r="BQ17" s="1755"/>
      <c r="BR17" s="1755"/>
      <c r="BS17" s="1755"/>
      <c r="BT17" s="1755"/>
      <c r="BU17" s="1755"/>
      <c r="BV17" s="1755"/>
      <c r="BW17" s="1755"/>
      <c r="BX17" s="1755"/>
      <c r="BY17" s="1755"/>
      <c r="BZ17" s="1755"/>
      <c r="CA17" s="1670"/>
      <c r="CB17" s="905"/>
      <c r="CC17" s="1042"/>
      <c r="CD17" s="940"/>
      <c r="CE17" s="949"/>
      <c r="CF17" s="463"/>
      <c r="CG17" s="463"/>
      <c r="CH17" s="464"/>
      <c r="CI17" s="464"/>
      <c r="CJ17" s="464"/>
      <c r="CK17" s="464"/>
      <c r="CT17" s="210"/>
      <c r="CU17" s="209">
        <f>IF(BT14="",0,1)</f>
        <v>0</v>
      </c>
      <c r="CX17" s="1"/>
      <c r="CY17" s="1">
        <f>IF(BT14="",0,1)</f>
        <v>0</v>
      </c>
      <c r="CZ17" s="1" t="s">
        <v>4</v>
      </c>
      <c r="DA17" s="1" t="s">
        <v>5</v>
      </c>
      <c r="DB17" s="1"/>
      <c r="DC17" s="1"/>
      <c r="DE17" s="337"/>
      <c r="DF17" s="1"/>
      <c r="DG17" s="1"/>
      <c r="DJ17" s="1"/>
      <c r="DK17" s="337"/>
      <c r="DL17" s="337"/>
      <c r="DQ17" s="1"/>
      <c r="DV17" s="477"/>
      <c r="DW17" s="468"/>
      <c r="DX17" s="2294"/>
      <c r="DY17" s="2295"/>
      <c r="DZ17" s="478"/>
      <c r="EA17" s="252"/>
      <c r="EB17" s="323"/>
      <c r="EC17" s="323"/>
      <c r="ED17" s="252"/>
      <c r="EJ17" s="1"/>
      <c r="EK17" s="1"/>
      <c r="EN17" s="1"/>
      <c r="EO17" s="1"/>
      <c r="EP17" s="1"/>
      <c r="ET17" s="335"/>
      <c r="EU17" s="479"/>
      <c r="EV17" s="2290"/>
      <c r="EW17" s="2290"/>
      <c r="EX17" s="2290"/>
      <c r="EY17" s="2290"/>
      <c r="EZ17" s="2290"/>
      <c r="FA17" s="2262" t="s">
        <v>6</v>
      </c>
      <c r="FB17" s="2262"/>
      <c r="FC17" s="2262"/>
      <c r="FD17" s="2262"/>
      <c r="FE17" s="2262"/>
      <c r="FF17" s="2262"/>
      <c r="FG17" s="2262"/>
      <c r="FH17" s="2262"/>
      <c r="FI17" s="2262"/>
      <c r="FJ17" s="2262"/>
      <c r="FK17" s="2262"/>
      <c r="FL17" s="2296" t="str">
        <f>IF(BT14="","",BT14)</f>
        <v/>
      </c>
      <c r="FM17" s="2297"/>
      <c r="FN17" s="2297"/>
      <c r="FO17" s="2297"/>
      <c r="FP17" s="480"/>
    </row>
    <row r="18" spans="1:172" ht="3.9" customHeight="1" thickTop="1">
      <c r="A18" s="849"/>
      <c r="C18" s="1384"/>
      <c r="D18" s="1386"/>
      <c r="E18" s="1516"/>
      <c r="F18" s="1380"/>
      <c r="G18" s="1380"/>
      <c r="H18" s="1380"/>
      <c r="I18" s="1380"/>
      <c r="J18" s="1380"/>
      <c r="K18" s="1309"/>
      <c r="L18" s="1309"/>
      <c r="M18" s="1309"/>
      <c r="N18" s="1515"/>
      <c r="O18" s="1515"/>
      <c r="P18" s="1515"/>
      <c r="Q18" s="1515"/>
      <c r="R18" s="1515"/>
      <c r="S18" s="1515"/>
      <c r="T18" s="1515"/>
      <c r="U18" s="1515"/>
      <c r="V18" s="1515"/>
      <c r="W18" s="1515"/>
      <c r="X18" s="1515"/>
      <c r="Y18" s="1518"/>
      <c r="Z18" s="1518"/>
      <c r="AA18" s="1305"/>
      <c r="AB18" s="1518"/>
      <c r="AC18" s="1518"/>
      <c r="AD18" s="1518"/>
      <c r="AE18" s="1518"/>
      <c r="AF18" s="1518"/>
      <c r="AG18" s="1518"/>
      <c r="AH18" s="1518"/>
      <c r="AI18" s="1518"/>
      <c r="AJ18" s="1518"/>
      <c r="AK18" s="1518"/>
      <c r="AL18" s="1519"/>
      <c r="AM18" s="2265" t="s">
        <v>10</v>
      </c>
      <c r="AN18" s="2265"/>
      <c r="AO18" s="2265"/>
      <c r="AP18" s="2265"/>
      <c r="AQ18" s="1387"/>
      <c r="AR18" s="1526"/>
      <c r="AS18" s="1526"/>
      <c r="AT18" s="1526"/>
      <c r="AU18" s="1526"/>
      <c r="AV18" s="1526"/>
      <c r="AW18" s="1526"/>
      <c r="AX18" s="1526"/>
      <c r="AY18" s="1526"/>
      <c r="AZ18" s="1526"/>
      <c r="BA18" s="1526"/>
      <c r="BB18" s="1526"/>
      <c r="BC18" s="1526"/>
      <c r="BD18" s="1526"/>
      <c r="BE18" s="1526"/>
      <c r="BF18" s="1526"/>
      <c r="BG18" s="1526"/>
      <c r="BH18" s="1526"/>
      <c r="BI18" s="1526"/>
      <c r="BJ18" s="1526"/>
      <c r="BK18" s="1526"/>
      <c r="BL18" s="1526"/>
      <c r="BM18" s="1526"/>
      <c r="BN18" s="1526"/>
      <c r="BO18" s="1526"/>
      <c r="BP18" s="1526"/>
      <c r="BQ18" s="1526"/>
      <c r="BR18" s="1526"/>
      <c r="BS18" s="1526"/>
      <c r="BT18" s="1526"/>
      <c r="BU18" s="1526"/>
      <c r="BV18" s="1526"/>
      <c r="BW18" s="1526"/>
      <c r="BX18" s="1526"/>
      <c r="BY18" s="1526"/>
      <c r="BZ18" s="1526"/>
      <c r="CA18" s="905"/>
      <c r="CB18" s="905"/>
      <c r="CC18" s="1042"/>
      <c r="CD18" s="944"/>
      <c r="CE18" s="944"/>
      <c r="CF18" s="464"/>
      <c r="CG18" s="464"/>
      <c r="CH18" s="464"/>
      <c r="CI18" s="464"/>
      <c r="CJ18" s="464"/>
      <c r="CK18" s="464"/>
      <c r="CT18" s="210"/>
      <c r="CU18" s="209" t="e">
        <f>IF(#REF!="",0,1)</f>
        <v>#REF!</v>
      </c>
      <c r="CX18" s="1"/>
      <c r="CY18" s="1"/>
      <c r="CZ18" s="1"/>
      <c r="DA18" s="1"/>
      <c r="DB18" s="1"/>
      <c r="DC18" s="1"/>
      <c r="DE18" s="337"/>
      <c r="DF18" s="1"/>
      <c r="DG18" s="1"/>
      <c r="DJ18" s="1"/>
      <c r="DK18" s="337"/>
      <c r="DL18" s="337"/>
      <c r="DQ18" s="1"/>
      <c r="DW18" s="481"/>
      <c r="DX18" s="2284"/>
      <c r="DY18" s="2284"/>
      <c r="EA18" s="252"/>
      <c r="EB18" s="323"/>
      <c r="EC18" s="323"/>
      <c r="ED18" s="252"/>
      <c r="EJ18" s="1"/>
      <c r="EK18" s="1"/>
      <c r="EN18" s="1"/>
      <c r="EO18" s="1"/>
      <c r="EP18" s="1"/>
      <c r="ET18" s="335"/>
      <c r="EU18" s="482"/>
      <c r="EV18" s="483"/>
      <c r="EW18" s="484"/>
      <c r="EX18" s="484"/>
      <c r="EY18" s="484"/>
      <c r="EZ18" s="484"/>
      <c r="FA18" s="216"/>
      <c r="FB18" s="216"/>
      <c r="FC18" s="216"/>
      <c r="FD18" s="216"/>
      <c r="FE18" s="216"/>
      <c r="FF18" s="216"/>
      <c r="FG18" s="216"/>
      <c r="FH18" s="216"/>
      <c r="FI18" s="216"/>
      <c r="FJ18" s="216"/>
      <c r="FK18" s="216"/>
      <c r="FL18" s="216"/>
      <c r="FM18" s="216"/>
      <c r="FN18" s="216"/>
      <c r="FO18" s="216"/>
      <c r="FP18" s="216"/>
    </row>
    <row r="19" spans="1:172" ht="24.9" customHeight="1" thickBot="1">
      <c r="A19" s="849"/>
      <c r="C19" s="1384"/>
      <c r="D19" s="1386"/>
      <c r="E19" s="1512"/>
      <c r="F19" s="1380"/>
      <c r="G19" s="1380"/>
      <c r="H19" s="1380"/>
      <c r="I19" s="1380"/>
      <c r="J19" s="1380"/>
      <c r="K19" s="1514"/>
      <c r="L19" s="1514"/>
      <c r="M19" s="1392"/>
      <c r="N19" s="1383"/>
      <c r="O19" s="1383"/>
      <c r="P19" s="1383"/>
      <c r="Q19" s="1383"/>
      <c r="R19" s="1383"/>
      <c r="S19" s="1383"/>
      <c r="T19" s="1383"/>
      <c r="U19" s="1383"/>
      <c r="V19" s="1383"/>
      <c r="W19" s="1383"/>
      <c r="X19" s="1383"/>
      <c r="Y19" s="1518"/>
      <c r="Z19" s="1518"/>
      <c r="AA19" s="1383"/>
      <c r="AB19" s="1392"/>
      <c r="AC19" s="1518"/>
      <c r="AD19" s="1518"/>
      <c r="AE19" s="1518"/>
      <c r="AF19" s="1518"/>
      <c r="AG19" s="1305"/>
      <c r="AH19" s="1518"/>
      <c r="AI19" s="1518"/>
      <c r="AJ19" s="1518"/>
      <c r="AK19" s="1518"/>
      <c r="AL19" s="1519"/>
      <c r="AM19" s="2265"/>
      <c r="AN19" s="2265"/>
      <c r="AO19" s="2265"/>
      <c r="AP19" s="2265"/>
      <c r="AQ19" s="1387"/>
      <c r="AR19" s="2285" t="s">
        <v>7</v>
      </c>
      <c r="AS19" s="2285"/>
      <c r="AT19" s="2285"/>
      <c r="AU19" s="2285"/>
      <c r="AV19" s="2285"/>
      <c r="AW19" s="2285"/>
      <c r="AX19" s="2285"/>
      <c r="AY19" s="2285"/>
      <c r="AZ19" s="2285"/>
      <c r="BA19" s="2285"/>
      <c r="BB19" s="2285"/>
      <c r="BC19" s="2285"/>
      <c r="BD19" s="2285"/>
      <c r="BE19" s="2285"/>
      <c r="BF19" s="2285"/>
      <c r="BG19" s="2285"/>
      <c r="BH19" s="2285"/>
      <c r="BI19" s="2285"/>
      <c r="BJ19" s="2285"/>
      <c r="BK19" s="2285"/>
      <c r="BL19" s="2285"/>
      <c r="BM19" s="2285"/>
      <c r="BN19" s="2285"/>
      <c r="BO19" s="2285"/>
      <c r="BP19" s="2285"/>
      <c r="BQ19" s="2285"/>
      <c r="BR19" s="2285"/>
      <c r="BS19" s="2285"/>
      <c r="BT19" s="2212"/>
      <c r="BU19" s="2212"/>
      <c r="BV19" s="2212"/>
      <c r="BW19" s="2212"/>
      <c r="BX19" s="2212"/>
      <c r="BY19" s="2212"/>
      <c r="BZ19" s="2212"/>
      <c r="CA19" s="1723"/>
      <c r="CB19" s="905"/>
      <c r="CC19" s="1042"/>
      <c r="CD19" s="944"/>
      <c r="CE19" s="944"/>
      <c r="CF19" s="464"/>
      <c r="CG19" s="464"/>
      <c r="CH19" s="464"/>
      <c r="CI19" s="464"/>
      <c r="CJ19" s="464"/>
      <c r="CK19" s="464"/>
      <c r="CT19" s="210"/>
      <c r="CU19" s="209" t="e">
        <f>IF(#REF!="",0,1)</f>
        <v>#REF!</v>
      </c>
      <c r="CX19" s="1"/>
      <c r="CY19" s="1"/>
      <c r="CZ19" s="1"/>
      <c r="DA19" s="1"/>
      <c r="DB19" s="1"/>
      <c r="DC19" s="1"/>
      <c r="DE19" s="337"/>
      <c r="DF19" s="1"/>
      <c r="DG19" s="1"/>
      <c r="DJ19" s="1"/>
      <c r="DK19" s="337"/>
      <c r="DL19" s="337"/>
      <c r="DQ19" s="1"/>
      <c r="DW19" s="481"/>
      <c r="DX19" s="1556"/>
      <c r="DY19" s="1556"/>
      <c r="EA19" s="252"/>
      <c r="EB19" s="323"/>
      <c r="EC19" s="323"/>
      <c r="ED19" s="252"/>
      <c r="EJ19" s="1"/>
      <c r="EK19" s="1"/>
      <c r="EN19" s="1"/>
      <c r="EO19" s="1"/>
      <c r="EP19" s="1"/>
      <c r="ET19" s="335"/>
      <c r="EU19" s="482"/>
      <c r="EV19" s="483"/>
      <c r="EW19" s="484"/>
      <c r="EX19" s="484"/>
      <c r="EY19" s="484"/>
      <c r="EZ19" s="484"/>
      <c r="FA19" s="216"/>
      <c r="FB19" s="216"/>
      <c r="FC19" s="216"/>
      <c r="FD19" s="216"/>
      <c r="FE19" s="216"/>
      <c r="FF19" s="216"/>
      <c r="FG19" s="216"/>
      <c r="FH19" s="216"/>
      <c r="FI19" s="216"/>
      <c r="FJ19" s="216"/>
      <c r="FK19" s="216"/>
      <c r="FL19" s="216"/>
      <c r="FM19" s="216"/>
      <c r="FN19" s="216"/>
      <c r="FO19" s="216"/>
      <c r="FP19" s="216"/>
    </row>
    <row r="20" spans="1:172" ht="24.9" customHeight="1" thickBot="1">
      <c r="A20" s="849"/>
      <c r="C20" s="1384"/>
      <c r="D20" s="1386"/>
      <c r="E20" s="1512"/>
      <c r="F20" s="1380"/>
      <c r="G20" s="1380"/>
      <c r="H20" s="1380"/>
      <c r="I20" s="1380"/>
      <c r="J20" s="1380"/>
      <c r="K20" s="1514"/>
      <c r="L20" s="1514"/>
      <c r="M20" s="1392"/>
      <c r="N20" s="1383"/>
      <c r="O20" s="1383"/>
      <c r="P20" s="1383"/>
      <c r="Q20" s="1383"/>
      <c r="R20" s="1383"/>
      <c r="S20" s="1383"/>
      <c r="T20" s="1383"/>
      <c r="U20" s="1383"/>
      <c r="V20" s="1383"/>
      <c r="W20" s="1383"/>
      <c r="X20" s="1383"/>
      <c r="Y20" s="1392"/>
      <c r="Z20" s="1392"/>
      <c r="AA20" s="1392"/>
      <c r="AB20" s="1392"/>
      <c r="AC20" s="1392"/>
      <c r="AD20" s="1392"/>
      <c r="AE20" s="1392"/>
      <c r="AF20" s="1518"/>
      <c r="AG20" s="1518"/>
      <c r="AH20" s="1518"/>
      <c r="AI20" s="1518"/>
      <c r="AJ20" s="1518"/>
      <c r="AK20" s="1380"/>
      <c r="AL20" s="1519"/>
      <c r="AM20" s="2265"/>
      <c r="AN20" s="2265"/>
      <c r="AO20" s="2265"/>
      <c r="AP20" s="2265"/>
      <c r="AQ20" s="1387"/>
      <c r="AR20" s="2285" t="s">
        <v>8</v>
      </c>
      <c r="AS20" s="2285"/>
      <c r="AT20" s="2285"/>
      <c r="AU20" s="2285"/>
      <c r="AV20" s="2285"/>
      <c r="AW20" s="2285"/>
      <c r="AX20" s="2285"/>
      <c r="AY20" s="2285"/>
      <c r="AZ20" s="2285"/>
      <c r="BA20" s="2285"/>
      <c r="BB20" s="2285"/>
      <c r="BC20" s="2285"/>
      <c r="BD20" s="2285"/>
      <c r="BE20" s="2285"/>
      <c r="BF20" s="2285"/>
      <c r="BG20" s="2285"/>
      <c r="BH20" s="2285"/>
      <c r="BI20" s="2285"/>
      <c r="BJ20" s="2285"/>
      <c r="BK20" s="2285"/>
      <c r="BL20" s="2285"/>
      <c r="BM20" s="2285"/>
      <c r="BN20" s="2285"/>
      <c r="BO20" s="2285"/>
      <c r="BP20" s="2285"/>
      <c r="BQ20" s="2285"/>
      <c r="BR20" s="2285"/>
      <c r="BS20" s="2285"/>
      <c r="BT20" s="2286"/>
      <c r="BU20" s="2286"/>
      <c r="BV20" s="2286"/>
      <c r="BW20" s="2286"/>
      <c r="BX20" s="2286"/>
      <c r="BY20" s="2286"/>
      <c r="BZ20" s="2286"/>
      <c r="CA20" s="1725"/>
      <c r="CB20" s="905"/>
      <c r="CC20" s="1042"/>
      <c r="CD20" s="944"/>
      <c r="CE20" s="944"/>
      <c r="CF20" s="464"/>
      <c r="CG20" s="464"/>
      <c r="CH20" s="464"/>
      <c r="CI20" s="464"/>
      <c r="CJ20" s="464"/>
      <c r="CK20" s="464"/>
      <c r="CT20" s="210"/>
      <c r="CU20" s="209" t="e">
        <f>IF(#REF!="",0,1)</f>
        <v>#REF!</v>
      </c>
      <c r="CX20" s="1"/>
      <c r="CY20" s="1"/>
      <c r="CZ20" s="1"/>
      <c r="DA20" s="1"/>
      <c r="DB20" s="1"/>
      <c r="DC20" s="1"/>
      <c r="DE20" s="337"/>
      <c r="DF20" s="1"/>
      <c r="DG20" s="1"/>
      <c r="DJ20" s="1"/>
      <c r="DK20" s="337"/>
      <c r="DL20" s="337"/>
      <c r="DQ20" s="1"/>
      <c r="DW20" s="481"/>
      <c r="DX20" s="1556"/>
      <c r="DY20" s="1556"/>
      <c r="EA20" s="252"/>
      <c r="EB20" s="323"/>
      <c r="EC20" s="323"/>
      <c r="ED20" s="252"/>
      <c r="EJ20" s="1"/>
      <c r="EK20" s="1"/>
      <c r="EN20" s="1"/>
      <c r="EO20" s="1"/>
      <c r="EP20" s="1"/>
      <c r="ET20" s="335"/>
      <c r="EU20" s="482"/>
      <c r="EV20" s="483"/>
      <c r="EW20" s="484"/>
      <c r="EX20" s="484"/>
      <c r="EY20" s="484"/>
      <c r="EZ20" s="484"/>
      <c r="FA20" s="216"/>
      <c r="FB20" s="216"/>
      <c r="FC20" s="216"/>
      <c r="FD20" s="216"/>
      <c r="FE20" s="216"/>
      <c r="FF20" s="216"/>
      <c r="FG20" s="216"/>
      <c r="FH20" s="216"/>
      <c r="FI20" s="216"/>
      <c r="FJ20" s="216"/>
      <c r="FK20" s="216"/>
      <c r="FL20" s="216"/>
      <c r="FM20" s="216"/>
      <c r="FN20" s="216"/>
      <c r="FO20" s="216"/>
      <c r="FP20" s="216"/>
    </row>
    <row r="21" spans="1:172" ht="24.9" customHeight="1" thickTop="1">
      <c r="A21" s="849"/>
      <c r="C21" s="1384"/>
      <c r="D21" s="1386"/>
      <c r="E21" s="1392"/>
      <c r="F21" s="1380"/>
      <c r="G21" s="1380"/>
      <c r="H21" s="1380"/>
      <c r="I21" s="1380"/>
      <c r="J21" s="1380"/>
      <c r="K21" s="1512"/>
      <c r="L21" s="1512"/>
      <c r="M21" s="1380"/>
      <c r="N21" s="1384"/>
      <c r="O21" s="1384"/>
      <c r="P21" s="1384"/>
      <c r="Q21" s="1384"/>
      <c r="R21" s="1384"/>
      <c r="S21" s="1384"/>
      <c r="T21" s="1384"/>
      <c r="U21" s="1384"/>
      <c r="V21" s="1384"/>
      <c r="W21" s="1384"/>
      <c r="X21" s="1384"/>
      <c r="Y21" s="1518"/>
      <c r="Z21" s="1518"/>
      <c r="AA21" s="1383"/>
      <c r="AB21" s="1518"/>
      <c r="AC21" s="1518"/>
      <c r="AD21" s="1518"/>
      <c r="AE21" s="1518"/>
      <c r="AF21" s="1518"/>
      <c r="AG21" s="1518"/>
      <c r="AH21" s="1518"/>
      <c r="AI21" s="1518"/>
      <c r="AJ21" s="1518"/>
      <c r="AK21" s="1380"/>
      <c r="AL21" s="1384"/>
      <c r="AM21" s="2265"/>
      <c r="AN21" s="2265"/>
      <c r="AO21" s="2265"/>
      <c r="AP21" s="2265"/>
      <c r="AQ21" s="1387"/>
      <c r="AR21" s="2285" t="s">
        <v>9</v>
      </c>
      <c r="AS21" s="2285"/>
      <c r="AT21" s="2285"/>
      <c r="AU21" s="2285"/>
      <c r="AV21" s="2285"/>
      <c r="AW21" s="2285"/>
      <c r="AX21" s="2285"/>
      <c r="AY21" s="2285"/>
      <c r="AZ21" s="2285"/>
      <c r="BA21" s="2285"/>
      <c r="BB21" s="2285"/>
      <c r="BC21" s="2285"/>
      <c r="BD21" s="2285"/>
      <c r="BE21" s="2285"/>
      <c r="BF21" s="2285"/>
      <c r="BG21" s="2285"/>
      <c r="BH21" s="2285"/>
      <c r="BI21" s="2285"/>
      <c r="BJ21" s="2285"/>
      <c r="BK21" s="2285"/>
      <c r="BL21" s="2285"/>
      <c r="BM21" s="2285"/>
      <c r="BN21" s="2285"/>
      <c r="BO21" s="2285"/>
      <c r="BP21" s="2285"/>
      <c r="BQ21" s="2285"/>
      <c r="BR21" s="2285"/>
      <c r="BS21" s="2285"/>
      <c r="BT21" s="2218"/>
      <c r="BU21" s="2218"/>
      <c r="BV21" s="2218"/>
      <c r="BW21" s="2218"/>
      <c r="BX21" s="2218"/>
      <c r="BY21" s="2218"/>
      <c r="BZ21" s="2218"/>
      <c r="CA21" s="1724"/>
      <c r="CB21" s="1614"/>
      <c r="CC21" s="1042"/>
      <c r="CD21" s="953"/>
      <c r="CE21" s="944"/>
      <c r="CF21" s="464"/>
      <c r="CG21" s="464"/>
      <c r="CH21" s="464"/>
      <c r="CI21" s="464"/>
      <c r="CJ21" s="464"/>
      <c r="CK21" s="464"/>
      <c r="CT21" s="210"/>
      <c r="CU21" s="209">
        <f>IF(BT19="",0,1)</f>
        <v>0</v>
      </c>
      <c r="CW21" s="472">
        <f>IF(CU21+CU22+CU24&gt;0,1,0)</f>
        <v>0</v>
      </c>
      <c r="CX21" s="472">
        <f>IF(CU13+CU17&gt;0,1,0)</f>
        <v>0</v>
      </c>
      <c r="CY21" s="252">
        <f>CY13+CY17</f>
        <v>0</v>
      </c>
      <c r="CZ21" s="212" t="str">
        <f>IF(CY21&gt;=2,BT19,"")</f>
        <v/>
      </c>
      <c r="DA21" s="212">
        <f>BT19</f>
        <v>0</v>
      </c>
      <c r="DB21" s="216"/>
      <c r="DC21" s="216"/>
      <c r="DE21" s="337"/>
      <c r="DF21" s="1"/>
      <c r="DG21" s="1"/>
      <c r="DJ21" s="1"/>
      <c r="DK21" s="337"/>
      <c r="DL21" s="337"/>
      <c r="DQ21" s="1"/>
      <c r="DV21" s="485"/>
      <c r="DW21" s="2287"/>
      <c r="DX21" s="2280"/>
      <c r="DY21" s="2280"/>
      <c r="DZ21" s="486"/>
      <c r="EA21" s="252"/>
      <c r="EB21" s="323"/>
      <c r="EC21" s="323"/>
      <c r="ED21" s="252"/>
      <c r="EJ21" s="1"/>
      <c r="EK21" s="1"/>
      <c r="EN21" s="1"/>
      <c r="EO21" s="1"/>
      <c r="EP21" s="1"/>
      <c r="ET21" s="335"/>
      <c r="EU21" s="487"/>
      <c r="EV21" s="2254" t="s">
        <v>10</v>
      </c>
      <c r="EW21" s="2254"/>
      <c r="EX21" s="2254"/>
      <c r="EY21" s="2254"/>
      <c r="EZ21" s="2254"/>
      <c r="FA21" s="2272" t="s">
        <v>11</v>
      </c>
      <c r="FB21" s="2272"/>
      <c r="FC21" s="2272"/>
      <c r="FD21" s="2272"/>
      <c r="FE21" s="2272"/>
      <c r="FF21" s="2272"/>
      <c r="FG21" s="2272"/>
      <c r="FH21" s="2272"/>
      <c r="FI21" s="2272"/>
      <c r="FJ21" s="2272"/>
      <c r="FK21" s="2272"/>
      <c r="FL21" s="2273" t="str">
        <f>IF(CZ21="","",CZ21)</f>
        <v/>
      </c>
      <c r="FM21" s="2274"/>
      <c r="FN21" s="2274"/>
      <c r="FO21" s="2274"/>
      <c r="FP21" s="471"/>
    </row>
    <row r="22" spans="1:172" ht="3.9" customHeight="1">
      <c r="A22" s="849"/>
      <c r="C22" s="1384"/>
      <c r="D22" s="1386"/>
      <c r="E22" s="1392"/>
      <c r="F22" s="1379"/>
      <c r="G22" s="1379"/>
      <c r="H22" s="1379"/>
      <c r="I22" s="1379"/>
      <c r="J22" s="1379"/>
      <c r="K22" s="1379"/>
      <c r="L22" s="1379"/>
      <c r="M22" s="1309"/>
      <c r="N22" s="1309"/>
      <c r="O22" s="1309"/>
      <c r="P22" s="1309"/>
      <c r="Q22" s="1309"/>
      <c r="R22" s="1309"/>
      <c r="S22" s="1518"/>
      <c r="T22" s="1518"/>
      <c r="U22" s="1518"/>
      <c r="V22" s="1518"/>
      <c r="W22" s="1518"/>
      <c r="X22" s="1518"/>
      <c r="Y22" s="1518"/>
      <c r="Z22" s="1518"/>
      <c r="AA22" s="1518"/>
      <c r="AB22" s="1518"/>
      <c r="AC22" s="1518"/>
      <c r="AD22" s="1518"/>
      <c r="AE22" s="1518"/>
      <c r="AF22" s="1518"/>
      <c r="AG22" s="1518"/>
      <c r="AH22" s="1518"/>
      <c r="AI22" s="1518"/>
      <c r="AJ22" s="1518"/>
      <c r="AK22" s="1380"/>
      <c r="AL22" s="1384"/>
      <c r="AM22" s="2265"/>
      <c r="AN22" s="2265"/>
      <c r="AO22" s="2265"/>
      <c r="AP22" s="2265"/>
      <c r="AQ22" s="1387"/>
      <c r="AR22" s="1527"/>
      <c r="AS22" s="1527"/>
      <c r="AT22" s="1527"/>
      <c r="AU22" s="1527"/>
      <c r="AV22" s="1527"/>
      <c r="AW22" s="1527"/>
      <c r="AX22" s="1527"/>
      <c r="AY22" s="1527"/>
      <c r="AZ22" s="1527"/>
      <c r="BA22" s="1527"/>
      <c r="BB22" s="1527"/>
      <c r="BC22" s="1527"/>
      <c r="BD22" s="1527"/>
      <c r="BE22" s="1527"/>
      <c r="BF22" s="1527"/>
      <c r="BG22" s="1527"/>
      <c r="BH22" s="1527"/>
      <c r="BI22" s="1527"/>
      <c r="BJ22" s="1527"/>
      <c r="BK22" s="1527"/>
      <c r="BL22" s="1527"/>
      <c r="BM22" s="1527"/>
      <c r="BN22" s="1527"/>
      <c r="BO22" s="1527"/>
      <c r="BP22" s="1527"/>
      <c r="BQ22" s="1527"/>
      <c r="BR22" s="1527"/>
      <c r="BS22" s="1527"/>
      <c r="BT22" s="1527"/>
      <c r="BU22" s="1527"/>
      <c r="BV22" s="1527"/>
      <c r="BW22" s="1527"/>
      <c r="BX22" s="1527"/>
      <c r="BY22" s="1527"/>
      <c r="BZ22" s="1527"/>
      <c r="CA22" s="1527"/>
      <c r="CB22" s="1527"/>
      <c r="CC22" s="1042"/>
      <c r="CD22" s="953"/>
      <c r="CE22" s="944"/>
      <c r="CF22" s="464"/>
      <c r="CG22" s="464"/>
      <c r="CH22" s="464"/>
      <c r="CI22" s="464"/>
      <c r="CJ22" s="464"/>
      <c r="CK22" s="464"/>
      <c r="CT22" s="210" t="s">
        <v>12</v>
      </c>
      <c r="CU22" s="209">
        <f>IF(BT20="",0,1)</f>
        <v>0</v>
      </c>
      <c r="CW22" s="209">
        <f>IF(AR79="",0,1)</f>
        <v>0</v>
      </c>
      <c r="CX22" s="1">
        <f>CW21+CW22+CW24</f>
        <v>0</v>
      </c>
      <c r="CY22" s="1">
        <f>CY21</f>
        <v>0</v>
      </c>
      <c r="CZ22" s="212" t="str">
        <f>IF(CY22&gt;=2,BT20,"")</f>
        <v/>
      </c>
      <c r="DA22" s="212">
        <f>BT20</f>
        <v>0</v>
      </c>
      <c r="DB22" s="209" t="b">
        <f>IF(BT14="",FALSE,TRUE)</f>
        <v>0</v>
      </c>
      <c r="DC22" s="216"/>
      <c r="DD22" s="216"/>
      <c r="DE22" s="337"/>
      <c r="DF22" s="1"/>
      <c r="DG22" s="1"/>
      <c r="DJ22" s="1"/>
      <c r="DK22" s="337"/>
      <c r="DL22" s="337"/>
      <c r="DQ22" s="1"/>
      <c r="DV22" s="488"/>
      <c r="DW22" s="2287"/>
      <c r="DX22" s="2275"/>
      <c r="DY22" s="2276"/>
      <c r="DZ22" s="489"/>
      <c r="EA22" s="252"/>
      <c r="EB22" s="323"/>
      <c r="EC22" s="323"/>
      <c r="ED22" s="252"/>
      <c r="EJ22" s="1"/>
      <c r="EK22" s="1"/>
      <c r="EN22" s="1"/>
      <c r="EO22" s="1"/>
      <c r="EP22" s="1"/>
      <c r="ET22" s="335"/>
      <c r="EU22" s="490"/>
      <c r="EV22" s="2255"/>
      <c r="EW22" s="2255"/>
      <c r="EX22" s="2255"/>
      <c r="EY22" s="2255"/>
      <c r="EZ22" s="2255"/>
      <c r="FA22" s="2277" t="s">
        <v>13</v>
      </c>
      <c r="FB22" s="2277"/>
      <c r="FC22" s="2277"/>
      <c r="FD22" s="2277"/>
      <c r="FE22" s="2277"/>
      <c r="FF22" s="2277"/>
      <c r="FG22" s="2277"/>
      <c r="FH22" s="2277"/>
      <c r="FI22" s="2277"/>
      <c r="FJ22" s="2277"/>
      <c r="FK22" s="2277"/>
      <c r="FL22" s="2278" t="str">
        <f>IF(CZ22="","",CZ22)</f>
        <v/>
      </c>
      <c r="FM22" s="2279"/>
      <c r="FN22" s="2279"/>
      <c r="FO22" s="2279"/>
      <c r="FP22" s="476"/>
    </row>
    <row r="23" spans="1:172" ht="4.5" customHeight="1" thickBot="1">
      <c r="A23" s="849"/>
      <c r="C23" s="1384"/>
      <c r="D23" s="1386"/>
      <c r="E23" s="1392"/>
      <c r="F23" s="1379"/>
      <c r="G23" s="1379"/>
      <c r="H23" s="1379"/>
      <c r="I23" s="1379"/>
      <c r="J23" s="1379"/>
      <c r="K23" s="1379"/>
      <c r="L23" s="1379"/>
      <c r="M23" s="1309"/>
      <c r="N23" s="1309"/>
      <c r="O23" s="1309"/>
      <c r="P23" s="1309"/>
      <c r="Q23" s="1309"/>
      <c r="R23" s="1309"/>
      <c r="S23" s="1518"/>
      <c r="T23" s="1518"/>
      <c r="U23" s="1518"/>
      <c r="V23" s="1518"/>
      <c r="W23" s="1518"/>
      <c r="X23" s="1518"/>
      <c r="Y23" s="1518"/>
      <c r="Z23" s="1518"/>
      <c r="AA23" s="1518"/>
      <c r="AB23" s="1518"/>
      <c r="AC23" s="1518"/>
      <c r="AD23" s="1518"/>
      <c r="AE23" s="1518"/>
      <c r="AF23" s="1518"/>
      <c r="AG23" s="1518"/>
      <c r="AH23" s="1518"/>
      <c r="AI23" s="1518"/>
      <c r="AJ23" s="1518"/>
      <c r="AK23" s="1380"/>
      <c r="AL23" s="1384"/>
      <c r="AM23" s="1691"/>
      <c r="AN23" s="1691"/>
      <c r="AO23" s="1691"/>
      <c r="AP23" s="1691"/>
      <c r="AQ23" s="1387"/>
      <c r="AR23" s="1527"/>
      <c r="AS23" s="1527"/>
      <c r="AT23" s="1527"/>
      <c r="AU23" s="1527"/>
      <c r="AV23" s="1527"/>
      <c r="AW23" s="1527"/>
      <c r="AX23" s="1527"/>
      <c r="AY23" s="1527"/>
      <c r="AZ23" s="1527"/>
      <c r="BA23" s="1527"/>
      <c r="BB23" s="1527"/>
      <c r="BC23" s="1527"/>
      <c r="BD23" s="1527"/>
      <c r="BE23" s="1527"/>
      <c r="BF23" s="1527"/>
      <c r="BG23" s="1527"/>
      <c r="BH23" s="1527"/>
      <c r="BI23" s="1527"/>
      <c r="BJ23" s="1527"/>
      <c r="BK23" s="1527"/>
      <c r="BL23" s="1527"/>
      <c r="BM23" s="1527"/>
      <c r="BN23" s="1527"/>
      <c r="BO23" s="1527"/>
      <c r="BP23" s="1527"/>
      <c r="BQ23" s="1527"/>
      <c r="BR23" s="1527"/>
      <c r="BS23" s="1527"/>
      <c r="BT23" s="1527"/>
      <c r="BU23" s="1527"/>
      <c r="BV23" s="1527"/>
      <c r="BW23" s="1527"/>
      <c r="BX23" s="1527"/>
      <c r="BY23" s="1527"/>
      <c r="BZ23" s="1527"/>
      <c r="CA23" s="1527"/>
      <c r="CB23" s="1527"/>
      <c r="CC23" s="1042"/>
      <c r="CD23" s="953"/>
      <c r="CE23" s="944"/>
      <c r="CF23" s="464"/>
      <c r="CG23" s="464"/>
      <c r="CH23" s="464"/>
      <c r="CI23" s="464"/>
      <c r="CJ23" s="464"/>
      <c r="CK23" s="464"/>
      <c r="CT23" s="210" t="s">
        <v>14</v>
      </c>
      <c r="CX23" s="1"/>
      <c r="CY23" s="1"/>
      <c r="CZ23" s="212"/>
      <c r="DA23" s="212"/>
      <c r="DB23" s="209"/>
      <c r="DC23" s="216"/>
      <c r="DD23" s="216"/>
      <c r="DE23" s="337"/>
      <c r="DF23" s="1"/>
      <c r="DG23" s="1"/>
      <c r="DJ23" s="1"/>
      <c r="DK23" s="337"/>
      <c r="DL23" s="337"/>
      <c r="DQ23" s="1"/>
      <c r="DV23" s="488"/>
      <c r="DW23" s="2287"/>
      <c r="DX23" s="1747"/>
      <c r="DY23" s="1747"/>
      <c r="DZ23" s="486"/>
      <c r="EA23" s="252"/>
      <c r="EB23" s="323"/>
      <c r="EC23" s="323"/>
      <c r="ED23" s="252"/>
      <c r="EJ23" s="1"/>
      <c r="EK23" s="1"/>
      <c r="EN23" s="1"/>
      <c r="EO23" s="1"/>
      <c r="EP23" s="1"/>
      <c r="ET23" s="335"/>
      <c r="EU23" s="490"/>
      <c r="EV23" s="2255"/>
      <c r="EW23" s="2255"/>
      <c r="EX23" s="2255"/>
      <c r="EY23" s="2255"/>
      <c r="EZ23" s="2255"/>
      <c r="FA23" s="1748"/>
      <c r="FB23" s="1748"/>
      <c r="FC23" s="1748"/>
      <c r="FD23" s="1748"/>
      <c r="FE23" s="1748"/>
      <c r="FF23" s="1748"/>
      <c r="FG23" s="1748"/>
      <c r="FH23" s="1748"/>
      <c r="FI23" s="1748"/>
      <c r="FJ23" s="1748"/>
      <c r="FK23" s="1748"/>
      <c r="FL23" s="1749"/>
      <c r="FM23" s="1750"/>
      <c r="FN23" s="1750"/>
      <c r="FO23" s="1750"/>
      <c r="FP23" s="476"/>
    </row>
    <row r="24" spans="1:172" ht="4.5" customHeight="1" thickBot="1">
      <c r="A24" s="849"/>
      <c r="C24" s="1384"/>
      <c r="D24" s="1386"/>
      <c r="E24" s="1379"/>
      <c r="F24" s="1379"/>
      <c r="G24" s="1379"/>
      <c r="H24" s="1379"/>
      <c r="I24" s="1379"/>
      <c r="J24" s="1379"/>
      <c r="K24" s="1379"/>
      <c r="L24" s="1379"/>
      <c r="M24" s="1309"/>
      <c r="N24" s="1309"/>
      <c r="O24" s="1309"/>
      <c r="P24" s="1309"/>
      <c r="Q24" s="1309"/>
      <c r="R24" s="1309"/>
      <c r="S24" s="1518"/>
      <c r="T24" s="1518"/>
      <c r="U24" s="1518"/>
      <c r="V24" s="1518"/>
      <c r="W24" s="1518"/>
      <c r="X24" s="1518"/>
      <c r="Y24" s="1518"/>
      <c r="Z24" s="1518"/>
      <c r="AA24" s="1518"/>
      <c r="AB24" s="1518"/>
      <c r="AC24" s="1518"/>
      <c r="AD24" s="1518"/>
      <c r="AE24" s="1518"/>
      <c r="AF24" s="1518"/>
      <c r="AG24" s="1518"/>
      <c r="AH24" s="1518"/>
      <c r="AI24" s="1518"/>
      <c r="AJ24" s="1518"/>
      <c r="AK24" s="1518"/>
      <c r="AL24" s="1384"/>
      <c r="AM24" s="1751"/>
      <c r="AN24" s="1739"/>
      <c r="AO24" s="1739"/>
      <c r="AP24" s="1752"/>
      <c r="AQ24" s="1753"/>
      <c r="AR24" s="1754"/>
      <c r="AS24" s="1754"/>
      <c r="AT24" s="1754"/>
      <c r="AU24" s="1754"/>
      <c r="AV24" s="1754"/>
      <c r="AW24" s="1754"/>
      <c r="AX24" s="1754"/>
      <c r="AY24" s="1754"/>
      <c r="AZ24" s="1754"/>
      <c r="BA24" s="1754"/>
      <c r="BB24" s="1754"/>
      <c r="BC24" s="1754"/>
      <c r="BD24" s="1754"/>
      <c r="BE24" s="1754"/>
      <c r="BF24" s="1754"/>
      <c r="BG24" s="1754"/>
      <c r="BH24" s="1754"/>
      <c r="BI24" s="1754"/>
      <c r="BJ24" s="1754"/>
      <c r="BK24" s="1754"/>
      <c r="BL24" s="1754"/>
      <c r="BM24" s="1754"/>
      <c r="BN24" s="1754"/>
      <c r="BO24" s="1754"/>
      <c r="BP24" s="1754"/>
      <c r="BQ24" s="1754"/>
      <c r="BR24" s="1754"/>
      <c r="BS24" s="1754"/>
      <c r="BT24" s="1754"/>
      <c r="BU24" s="1754"/>
      <c r="BV24" s="1754"/>
      <c r="BW24" s="1754"/>
      <c r="BX24" s="1754"/>
      <c r="BY24" s="1754"/>
      <c r="BZ24" s="1754"/>
      <c r="CA24" s="1754"/>
      <c r="CB24" s="1527"/>
      <c r="CC24" s="1042"/>
      <c r="CD24" s="953"/>
      <c r="CE24" s="944"/>
      <c r="CF24" s="464"/>
      <c r="CG24" s="464"/>
      <c r="CH24" s="464"/>
      <c r="CI24" s="464"/>
      <c r="CJ24" s="464"/>
      <c r="CK24" s="464"/>
      <c r="CU24" s="209">
        <f>IF(BT21="",0,1)</f>
        <v>0</v>
      </c>
      <c r="CV24" s="491" t="b">
        <f>IF(CU21+CU22+CU24&gt;=1,"",TRUE)</f>
        <v>1</v>
      </c>
      <c r="CW24" s="209">
        <f>IF(AR80="",0,1)</f>
        <v>0</v>
      </c>
      <c r="CX24" s="209" t="b">
        <f>IF(CX22=0,FALSE,TRUE)</f>
        <v>0</v>
      </c>
      <c r="CY24" s="1">
        <f>CY22</f>
        <v>0</v>
      </c>
      <c r="CZ24" s="212" t="str">
        <f>IF(CY24&gt;=2,BT21,"")</f>
        <v/>
      </c>
      <c r="DA24" s="212">
        <f>BT21</f>
        <v>0</v>
      </c>
      <c r="DB24" s="216"/>
      <c r="DC24" s="216"/>
      <c r="DD24" s="216"/>
      <c r="DE24" s="337"/>
      <c r="DF24" s="1"/>
      <c r="DG24" s="1"/>
      <c r="DJ24" s="1"/>
      <c r="DK24" s="337"/>
      <c r="DL24" s="337"/>
      <c r="DQ24" s="1"/>
      <c r="DV24" s="492"/>
      <c r="DW24" s="2287"/>
      <c r="DX24" s="2280"/>
      <c r="DY24" s="2280"/>
      <c r="DZ24" s="486"/>
      <c r="EA24" s="252"/>
      <c r="EB24" s="323"/>
      <c r="EC24" s="323"/>
      <c r="ED24" s="252"/>
      <c r="EJ24" s="1"/>
      <c r="EK24" s="1"/>
      <c r="EN24" s="1"/>
      <c r="EO24" s="1"/>
      <c r="EP24" s="1"/>
      <c r="ET24" s="335"/>
      <c r="EU24" s="493"/>
      <c r="EV24" s="2256"/>
      <c r="EW24" s="2256"/>
      <c r="EX24" s="2256"/>
      <c r="EY24" s="2256"/>
      <c r="EZ24" s="2256"/>
      <c r="FA24" s="2281" t="s">
        <v>15</v>
      </c>
      <c r="FB24" s="2281"/>
      <c r="FC24" s="2281"/>
      <c r="FD24" s="2281"/>
      <c r="FE24" s="2281"/>
      <c r="FF24" s="2281"/>
      <c r="FG24" s="2281"/>
      <c r="FH24" s="2281"/>
      <c r="FI24" s="2281"/>
      <c r="FJ24" s="2281"/>
      <c r="FK24" s="2281"/>
      <c r="FL24" s="2282" t="str">
        <f>IF(CZ24="","",CZ24)</f>
        <v/>
      </c>
      <c r="FM24" s="2283"/>
      <c r="FN24" s="2283"/>
      <c r="FO24" s="2283"/>
      <c r="FP24" s="480"/>
    </row>
    <row r="25" spans="1:172" ht="3.9" customHeight="1" thickTop="1">
      <c r="A25" s="849"/>
      <c r="C25" s="1384"/>
      <c r="D25" s="1386"/>
      <c r="E25" s="1379"/>
      <c r="F25" s="1379"/>
      <c r="G25" s="1379"/>
      <c r="H25" s="1379"/>
      <c r="I25" s="1379"/>
      <c r="J25" s="1379"/>
      <c r="K25" s="1379"/>
      <c r="L25" s="1379"/>
      <c r="M25" s="1309"/>
      <c r="N25" s="1309"/>
      <c r="O25" s="1309"/>
      <c r="P25" s="1309"/>
      <c r="Q25" s="1309"/>
      <c r="R25" s="1309"/>
      <c r="S25" s="1518"/>
      <c r="T25" s="1518"/>
      <c r="U25" s="1518"/>
      <c r="V25" s="1518"/>
      <c r="W25" s="1518"/>
      <c r="X25" s="1518"/>
      <c r="Y25" s="1518"/>
      <c r="Z25" s="1518"/>
      <c r="AA25" s="1518"/>
      <c r="AB25" s="1518"/>
      <c r="AC25" s="1518"/>
      <c r="AD25" s="1518"/>
      <c r="AE25" s="1518"/>
      <c r="AF25" s="1518"/>
      <c r="AG25" s="1518"/>
      <c r="AH25" s="1518"/>
      <c r="AI25" s="1518"/>
      <c r="AJ25" s="1518"/>
      <c r="AK25" s="1518"/>
      <c r="AL25" s="1519"/>
      <c r="AM25" s="2265" t="s">
        <v>670</v>
      </c>
      <c r="AN25" s="2265"/>
      <c r="AO25" s="2265"/>
      <c r="AP25" s="2265"/>
      <c r="AQ25" s="1386"/>
      <c r="AR25" s="1527"/>
      <c r="AS25" s="1527"/>
      <c r="AT25" s="1527"/>
      <c r="AU25" s="1527"/>
      <c r="AV25" s="1527"/>
      <c r="AW25" s="1527"/>
      <c r="AX25" s="1527"/>
      <c r="AY25" s="1527"/>
      <c r="AZ25" s="1527"/>
      <c r="BA25" s="1527"/>
      <c r="BB25" s="1527"/>
      <c r="BC25" s="1527"/>
      <c r="BD25" s="1527"/>
      <c r="BE25" s="1527"/>
      <c r="BF25" s="1527"/>
      <c r="BG25" s="1527"/>
      <c r="BH25" s="1527"/>
      <c r="BI25" s="1527"/>
      <c r="BJ25" s="1527"/>
      <c r="BK25" s="1527"/>
      <c r="BL25" s="1527"/>
      <c r="BM25" s="1527"/>
      <c r="BN25" s="1527"/>
      <c r="BO25" s="1527"/>
      <c r="BP25" s="1527"/>
      <c r="BQ25" s="1527"/>
      <c r="BR25" s="1527"/>
      <c r="BS25" s="1527"/>
      <c r="BT25" s="1527"/>
      <c r="BU25" s="1527"/>
      <c r="BV25" s="1527"/>
      <c r="BW25" s="1527"/>
      <c r="BX25" s="1527"/>
      <c r="BY25" s="1527"/>
      <c r="BZ25" s="1527"/>
      <c r="CA25" s="1527"/>
      <c r="CB25" s="1527"/>
      <c r="CC25" s="1042"/>
      <c r="CD25" s="944"/>
      <c r="CE25" s="944"/>
      <c r="CF25" s="464"/>
      <c r="CG25" s="464"/>
      <c r="CH25" s="464"/>
      <c r="CI25" s="464"/>
      <c r="CJ25" s="464"/>
      <c r="CK25" s="464"/>
      <c r="CT25" s="210"/>
      <c r="CU25" s="209" t="e">
        <f>IF(#REF!="",0,1)</f>
        <v>#REF!</v>
      </c>
      <c r="CX25" s="1"/>
      <c r="CY25" s="1"/>
      <c r="CZ25" s="1"/>
      <c r="DA25" s="1"/>
      <c r="DB25" s="1"/>
      <c r="DC25" s="1"/>
      <c r="DE25" s="337"/>
      <c r="DF25" s="1"/>
      <c r="DG25" s="1"/>
      <c r="DJ25" s="1"/>
      <c r="DK25" s="337"/>
      <c r="DL25" s="337"/>
      <c r="DQ25" s="1"/>
      <c r="DV25" s="494"/>
      <c r="DW25" s="495"/>
      <c r="DX25" s="496"/>
      <c r="DY25" s="496"/>
      <c r="EA25" s="252"/>
      <c r="EB25" s="323"/>
      <c r="EC25" s="323"/>
      <c r="ED25" s="252"/>
      <c r="EJ25" s="1"/>
      <c r="EK25" s="1"/>
      <c r="EN25" s="1"/>
      <c r="EO25" s="1"/>
      <c r="EP25" s="1"/>
      <c r="ET25" s="335"/>
      <c r="EU25" s="482"/>
      <c r="EV25" s="483"/>
      <c r="EW25" s="484"/>
      <c r="EX25" s="484"/>
      <c r="EY25" s="484"/>
      <c r="EZ25" s="484"/>
      <c r="FA25" s="216"/>
      <c r="FB25" s="216"/>
      <c r="FC25" s="216"/>
      <c r="FD25" s="216"/>
      <c r="FE25" s="216"/>
      <c r="FF25" s="216"/>
      <c r="FG25" s="216"/>
      <c r="FH25" s="216"/>
      <c r="FI25" s="216"/>
      <c r="FJ25" s="216"/>
      <c r="FK25" s="216"/>
      <c r="FL25" s="216"/>
      <c r="FM25" s="216"/>
      <c r="FN25" s="216"/>
      <c r="FO25" s="216"/>
      <c r="FP25" s="216"/>
    </row>
    <row r="26" spans="1:172" ht="24.9" customHeight="1" thickBot="1">
      <c r="A26" s="849"/>
      <c r="C26" s="1384"/>
      <c r="D26" s="1386"/>
      <c r="E26" s="1444"/>
      <c r="F26" s="1380"/>
      <c r="G26" s="1380"/>
      <c r="H26" s="1380"/>
      <c r="I26" s="1380"/>
      <c r="J26" s="1380"/>
      <c r="K26" s="1509"/>
      <c r="L26" s="1509"/>
      <c r="M26" s="1509"/>
      <c r="N26" s="1509"/>
      <c r="O26" s="1509"/>
      <c r="P26" s="1509"/>
      <c r="Q26" s="1509"/>
      <c r="R26" s="1509"/>
      <c r="S26" s="1042"/>
      <c r="T26" s="1042"/>
      <c r="U26" s="1042"/>
      <c r="V26" s="1042"/>
      <c r="W26" s="1042"/>
      <c r="X26" s="1042"/>
      <c r="Y26" s="1042"/>
      <c r="Z26" s="1042"/>
      <c r="AA26" s="1042"/>
      <c r="AB26" s="1042"/>
      <c r="AC26" s="1380"/>
      <c r="AD26" s="1042"/>
      <c r="AE26" s="1042"/>
      <c r="AF26" s="1042"/>
      <c r="AG26" s="1042"/>
      <c r="AH26" s="1042"/>
      <c r="AI26" s="1042"/>
      <c r="AJ26" s="1042"/>
      <c r="AK26" s="1042"/>
      <c r="AL26" s="1519"/>
      <c r="AM26" s="2265"/>
      <c r="AN26" s="2265"/>
      <c r="AO26" s="2265"/>
      <c r="AP26" s="2265"/>
      <c r="AQ26" s="1386"/>
      <c r="AR26" s="1845" t="s">
        <v>16</v>
      </c>
      <c r="AS26" s="1845"/>
      <c r="AT26" s="1845"/>
      <c r="AU26" s="1845"/>
      <c r="AV26" s="1845"/>
      <c r="AW26" s="1845"/>
      <c r="AX26" s="1845"/>
      <c r="AY26" s="1845"/>
      <c r="AZ26" s="1845"/>
      <c r="BA26" s="1845"/>
      <c r="BB26" s="1845"/>
      <c r="BC26" s="1845"/>
      <c r="BD26" s="1845"/>
      <c r="BE26" s="1845"/>
      <c r="BF26" s="1845"/>
      <c r="BG26" s="1845"/>
      <c r="BH26" s="1845"/>
      <c r="BI26" s="1845"/>
      <c r="BJ26" s="1845"/>
      <c r="BK26" s="1845"/>
      <c r="BL26" s="1845"/>
      <c r="BM26" s="2212"/>
      <c r="BN26" s="2212"/>
      <c r="BO26" s="2212"/>
      <c r="BP26" s="2212"/>
      <c r="BQ26" s="2212"/>
      <c r="BR26" s="2212"/>
      <c r="BS26" s="2212"/>
      <c r="BT26" s="2212"/>
      <c r="BU26" s="2212"/>
      <c r="BV26" s="2212"/>
      <c r="BW26" s="2212"/>
      <c r="BX26" s="2212"/>
      <c r="BY26" s="2212"/>
      <c r="BZ26" s="2212"/>
      <c r="CA26" s="1723"/>
      <c r="CB26" s="905"/>
      <c r="CC26" s="1042"/>
      <c r="CD26" s="944"/>
      <c r="CE26" s="944"/>
      <c r="CF26" s="464"/>
      <c r="CG26" s="464"/>
      <c r="CH26" s="464"/>
      <c r="CI26" s="464"/>
      <c r="CJ26" s="464"/>
      <c r="CK26" s="464"/>
      <c r="CT26" s="210"/>
      <c r="CU26" s="209" t="e">
        <f>IF(#REF!="",0,1)</f>
        <v>#REF!</v>
      </c>
      <c r="CX26" s="1"/>
      <c r="CY26" s="1"/>
      <c r="CZ26" s="1"/>
      <c r="DA26" s="1"/>
      <c r="DB26" s="1"/>
      <c r="DC26" s="1"/>
      <c r="DE26" s="337"/>
      <c r="DF26" s="1"/>
      <c r="DG26" s="1"/>
      <c r="DJ26" s="1"/>
      <c r="DK26" s="337"/>
      <c r="DL26" s="337"/>
      <c r="DQ26" s="1"/>
      <c r="DV26" s="494"/>
      <c r="DW26" s="495"/>
      <c r="DX26" s="496"/>
      <c r="DY26" s="496"/>
      <c r="EA26" s="252"/>
      <c r="EB26" s="323"/>
      <c r="EC26" s="323"/>
      <c r="ED26" s="252"/>
      <c r="EJ26" s="1"/>
      <c r="EK26" s="1"/>
      <c r="EN26" s="1"/>
      <c r="EO26" s="1"/>
      <c r="EP26" s="1"/>
      <c r="ET26" s="335"/>
      <c r="EU26" s="482"/>
      <c r="EV26" s="483"/>
      <c r="EW26" s="484"/>
      <c r="EX26" s="484"/>
      <c r="EY26" s="484"/>
      <c r="EZ26" s="484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</row>
    <row r="27" spans="1:172" ht="24.9" customHeight="1" thickBot="1">
      <c r="A27" s="849"/>
      <c r="C27" s="1384"/>
      <c r="D27" s="1386"/>
      <c r="E27" s="1444"/>
      <c r="F27" s="1379"/>
      <c r="G27" s="1379"/>
      <c r="H27" s="1379"/>
      <c r="I27" s="1379"/>
      <c r="J27" s="1379"/>
      <c r="K27" s="1509"/>
      <c r="L27" s="1509"/>
      <c r="M27" s="1509"/>
      <c r="N27" s="1509"/>
      <c r="O27" s="1509"/>
      <c r="P27" s="1509"/>
      <c r="Q27" s="1509"/>
      <c r="R27" s="1509"/>
      <c r="S27" s="1042"/>
      <c r="T27" s="1042"/>
      <c r="U27" s="1042"/>
      <c r="V27" s="1042"/>
      <c r="W27" s="1313"/>
      <c r="X27" s="1313"/>
      <c r="Y27" s="1042"/>
      <c r="Z27" s="1042"/>
      <c r="AA27" s="1042"/>
      <c r="AB27" s="1042"/>
      <c r="AC27" s="1380"/>
      <c r="AD27" s="1042"/>
      <c r="AE27" s="1042"/>
      <c r="AF27" s="1042"/>
      <c r="AG27" s="1042"/>
      <c r="AH27" s="1042"/>
      <c r="AI27" s="1042"/>
      <c r="AJ27" s="1042"/>
      <c r="AK27" s="1042"/>
      <c r="AL27" s="1519"/>
      <c r="AM27" s="2265"/>
      <c r="AN27" s="2265"/>
      <c r="AO27" s="2265"/>
      <c r="AP27" s="2265"/>
      <c r="AQ27" s="1386"/>
      <c r="AR27" s="1845" t="s">
        <v>17</v>
      </c>
      <c r="AS27" s="1845"/>
      <c r="AT27" s="1845"/>
      <c r="AU27" s="1845"/>
      <c r="AV27" s="1845"/>
      <c r="AW27" s="1845"/>
      <c r="AX27" s="1845"/>
      <c r="AY27" s="1845"/>
      <c r="AZ27" s="1845"/>
      <c r="BA27" s="1845"/>
      <c r="BB27" s="1845"/>
      <c r="BC27" s="1845"/>
      <c r="BD27" s="1845"/>
      <c r="BE27" s="1845"/>
      <c r="BF27" s="1845"/>
      <c r="BG27" s="1845"/>
      <c r="BH27" s="1845"/>
      <c r="BI27" s="1845"/>
      <c r="BJ27" s="1845"/>
      <c r="BK27" s="1845"/>
      <c r="BL27" s="1845"/>
      <c r="BM27" s="2218"/>
      <c r="BN27" s="2218"/>
      <c r="BO27" s="2218"/>
      <c r="BP27" s="2218"/>
      <c r="BQ27" s="2218"/>
      <c r="BR27" s="2218"/>
      <c r="BS27" s="2218"/>
      <c r="BT27" s="2218"/>
      <c r="BU27" s="2218"/>
      <c r="BV27" s="2218"/>
      <c r="BW27" s="2218"/>
      <c r="BX27" s="2218"/>
      <c r="BY27" s="2218"/>
      <c r="BZ27" s="2218"/>
      <c r="CA27" s="1724"/>
      <c r="CB27" s="905"/>
      <c r="CC27" s="1042"/>
      <c r="CD27" s="944"/>
      <c r="CE27" s="944"/>
      <c r="CF27" s="464"/>
      <c r="CG27" s="464"/>
      <c r="CH27" s="464"/>
      <c r="CI27" s="464"/>
      <c r="CJ27" s="464"/>
      <c r="CK27" s="464"/>
      <c r="CT27" s="210"/>
      <c r="CU27" s="209" t="e">
        <f>IF(#REF!="",0,1)</f>
        <v>#REF!</v>
      </c>
      <c r="CX27" s="1"/>
      <c r="CY27" s="1"/>
      <c r="CZ27" s="1"/>
      <c r="DA27" s="1"/>
      <c r="DB27" s="1"/>
      <c r="DC27" s="1"/>
      <c r="DE27" s="337"/>
      <c r="DF27" s="1"/>
      <c r="DG27" s="1"/>
      <c r="DJ27" s="1"/>
      <c r="DK27" s="337"/>
      <c r="DL27" s="337"/>
      <c r="DQ27" s="1"/>
      <c r="DV27" s="494"/>
      <c r="DW27" s="495"/>
      <c r="DX27" s="496"/>
      <c r="DY27" s="496"/>
      <c r="EA27" s="252"/>
      <c r="EB27" s="323"/>
      <c r="EC27" s="323"/>
      <c r="ED27" s="252"/>
      <c r="EJ27" s="1"/>
      <c r="EK27" s="1"/>
      <c r="EN27" s="1"/>
      <c r="EO27" s="1"/>
      <c r="EP27" s="1"/>
      <c r="ET27" s="335"/>
      <c r="EU27" s="482"/>
      <c r="EV27" s="483"/>
      <c r="EW27" s="484"/>
      <c r="EX27" s="484"/>
      <c r="EY27" s="484"/>
      <c r="EZ27" s="484"/>
      <c r="FA27" s="216"/>
      <c r="FB27" s="216"/>
      <c r="FC27" s="216"/>
      <c r="FD27" s="216"/>
      <c r="FE27" s="216"/>
      <c r="FF27" s="216"/>
      <c r="FG27" s="216"/>
      <c r="FH27" s="216"/>
      <c r="FI27" s="216"/>
      <c r="FJ27" s="216"/>
      <c r="FK27" s="216"/>
      <c r="FL27" s="216"/>
      <c r="FM27" s="216"/>
      <c r="FN27" s="216"/>
      <c r="FO27" s="216"/>
      <c r="FP27" s="216"/>
    </row>
    <row r="28" spans="1:172" ht="4.5" customHeight="1" thickTop="1">
      <c r="A28" s="849"/>
      <c r="C28" s="1384"/>
      <c r="D28" s="1326"/>
      <c r="E28" s="1445"/>
      <c r="F28" s="1042"/>
      <c r="G28" s="1042"/>
      <c r="H28" s="1042"/>
      <c r="I28" s="1042"/>
      <c r="J28" s="1042"/>
      <c r="K28" s="1042"/>
      <c r="L28" s="1042"/>
      <c r="M28" s="1042"/>
      <c r="N28" s="1042"/>
      <c r="O28" s="1042"/>
      <c r="P28" s="1042"/>
      <c r="Q28" s="1042"/>
      <c r="R28" s="1042"/>
      <c r="S28" s="1042"/>
      <c r="T28" s="1042"/>
      <c r="U28" s="1042"/>
      <c r="V28" s="1042"/>
      <c r="W28" s="1313"/>
      <c r="X28" s="1313"/>
      <c r="Y28" s="1042"/>
      <c r="Z28" s="1042"/>
      <c r="AA28" s="1042"/>
      <c r="AB28" s="1042"/>
      <c r="AC28" s="1042"/>
      <c r="AD28" s="1042"/>
      <c r="AE28" s="1042"/>
      <c r="AF28" s="1042"/>
      <c r="AG28" s="1042"/>
      <c r="AH28" s="1042"/>
      <c r="AI28" s="1042"/>
      <c r="AJ28" s="1042"/>
      <c r="AK28" s="1042"/>
      <c r="AL28" s="1520"/>
      <c r="AM28" s="2265"/>
      <c r="AN28" s="2265"/>
      <c r="AO28" s="2265"/>
      <c r="AP28" s="2265"/>
      <c r="AQ28" s="1386"/>
      <c r="AR28" s="1526"/>
      <c r="AS28" s="1526"/>
      <c r="AT28" s="1526"/>
      <c r="AU28" s="1526"/>
      <c r="AV28" s="1526"/>
      <c r="AW28" s="1526"/>
      <c r="AX28" s="1526"/>
      <c r="AY28" s="1526"/>
      <c r="AZ28" s="1526"/>
      <c r="BA28" s="1526"/>
      <c r="BB28" s="1526"/>
      <c r="BC28" s="1526"/>
      <c r="BD28" s="1526"/>
      <c r="BE28" s="1526"/>
      <c r="BF28" s="1526"/>
      <c r="BG28" s="1526"/>
      <c r="BH28" s="1526"/>
      <c r="BI28" s="1526"/>
      <c r="BJ28" s="1526"/>
      <c r="BK28" s="1526"/>
      <c r="BL28" s="1526"/>
      <c r="BM28" s="1526"/>
      <c r="BN28" s="1526"/>
      <c r="BO28" s="1526"/>
      <c r="BP28" s="1526"/>
      <c r="BQ28" s="1526"/>
      <c r="BR28" s="1526"/>
      <c r="BS28" s="1526"/>
      <c r="BT28" s="1526"/>
      <c r="BU28" s="1526"/>
      <c r="BV28" s="1526"/>
      <c r="BW28" s="1526"/>
      <c r="BX28" s="1526"/>
      <c r="BY28" s="1526"/>
      <c r="BZ28" s="1526"/>
      <c r="CA28" s="905"/>
      <c r="CB28" s="905"/>
      <c r="CC28" s="1042"/>
      <c r="CD28" s="940"/>
      <c r="CE28" s="940"/>
      <c r="CF28" s="211"/>
      <c r="CG28" s="211"/>
      <c r="CH28" s="464"/>
      <c r="CI28" s="464"/>
      <c r="CJ28" s="464"/>
      <c r="CK28" s="464"/>
      <c r="CT28" s="209">
        <f>IF(F33=CT22,1,IF(F33=CT23,2))</f>
        <v>1</v>
      </c>
      <c r="CU28" s="209">
        <f>IF(BM26="",0,1)</f>
        <v>0</v>
      </c>
      <c r="CW28" s="209" t="b">
        <f>IF(BM26="",FALSE,TRUE)</f>
        <v>0</v>
      </c>
      <c r="CX28" s="497">
        <f>IF(CW28=TRUE,1,0)</f>
        <v>0</v>
      </c>
      <c r="CY28" s="1"/>
      <c r="CZ28" s="1"/>
      <c r="DA28" s="1"/>
      <c r="DB28" s="1"/>
      <c r="DC28" s="1"/>
      <c r="DD28" s="1549"/>
      <c r="DE28" s="498"/>
      <c r="DF28" s="499"/>
      <c r="DG28" s="1"/>
      <c r="DJ28" s="1"/>
      <c r="DK28" s="337"/>
      <c r="DL28" s="337"/>
      <c r="DQ28" s="1"/>
      <c r="DV28" s="500"/>
      <c r="DW28" s="2266"/>
      <c r="DX28" s="2267"/>
      <c r="DY28" s="2268"/>
      <c r="DZ28" s="2269"/>
      <c r="EA28" s="252"/>
      <c r="EB28" s="323"/>
      <c r="EC28" s="323"/>
      <c r="ED28" s="252"/>
      <c r="EJ28" s="1"/>
      <c r="EK28" s="1"/>
      <c r="EN28" s="1"/>
      <c r="EO28" s="1"/>
      <c r="EP28" s="1"/>
      <c r="ET28" s="335"/>
      <c r="EU28" s="501"/>
      <c r="EV28" s="2270" t="s">
        <v>18</v>
      </c>
      <c r="EW28" s="2270"/>
      <c r="EX28" s="2270"/>
      <c r="EY28" s="2270"/>
      <c r="EZ28" s="2270"/>
      <c r="FA28" s="2258" t="s">
        <v>19</v>
      </c>
      <c r="FB28" s="2258"/>
      <c r="FC28" s="2258"/>
      <c r="FD28" s="2258"/>
      <c r="FE28" s="2258"/>
      <c r="FF28" s="2258"/>
      <c r="FG28" s="2258"/>
      <c r="FP28" s="471"/>
    </row>
    <row r="29" spans="1:172" ht="4.5" customHeight="1" thickBot="1">
      <c r="A29" s="849"/>
      <c r="C29" s="1384"/>
      <c r="D29" s="1326"/>
      <c r="E29" s="1445"/>
      <c r="F29" s="1042"/>
      <c r="G29" s="1042"/>
      <c r="H29" s="1042"/>
      <c r="I29" s="1042"/>
      <c r="J29" s="1042"/>
      <c r="K29" s="1042"/>
      <c r="L29" s="1042"/>
      <c r="M29" s="1042"/>
      <c r="N29" s="1042"/>
      <c r="O29" s="1042"/>
      <c r="P29" s="1042"/>
      <c r="Q29" s="1042"/>
      <c r="R29" s="1042"/>
      <c r="S29" s="1042"/>
      <c r="T29" s="1042"/>
      <c r="U29" s="1042"/>
      <c r="V29" s="1042"/>
      <c r="W29" s="1313"/>
      <c r="X29" s="1313"/>
      <c r="Y29" s="1042"/>
      <c r="Z29" s="1042"/>
      <c r="AA29" s="1042"/>
      <c r="AB29" s="1042"/>
      <c r="AC29" s="1042"/>
      <c r="AD29" s="1042"/>
      <c r="AE29" s="1042"/>
      <c r="AF29" s="1042"/>
      <c r="AG29" s="1042"/>
      <c r="AH29" s="1042"/>
      <c r="AI29" s="1042"/>
      <c r="AJ29" s="1042"/>
      <c r="AK29" s="1042"/>
      <c r="AL29" s="1520"/>
      <c r="AM29" s="1532"/>
      <c r="AN29" s="1531"/>
      <c r="AO29" s="1532"/>
      <c r="AP29" s="1533"/>
      <c r="AQ29" s="1456"/>
      <c r="AR29" s="1526"/>
      <c r="AS29" s="1526"/>
      <c r="AT29" s="1526"/>
      <c r="AU29" s="1526"/>
      <c r="AV29" s="1526"/>
      <c r="AW29" s="1526"/>
      <c r="AX29" s="1526"/>
      <c r="AY29" s="1526"/>
      <c r="AZ29" s="1526"/>
      <c r="BA29" s="1526"/>
      <c r="BB29" s="1526"/>
      <c r="BC29" s="1526"/>
      <c r="BD29" s="1526"/>
      <c r="BE29" s="1526"/>
      <c r="BF29" s="1526"/>
      <c r="BG29" s="1526"/>
      <c r="BH29" s="1526"/>
      <c r="BI29" s="1526"/>
      <c r="BJ29" s="1526"/>
      <c r="BK29" s="1526"/>
      <c r="BL29" s="1526"/>
      <c r="BM29" s="1526"/>
      <c r="BN29" s="1526"/>
      <c r="BO29" s="1526"/>
      <c r="BP29" s="1526"/>
      <c r="BQ29" s="1526"/>
      <c r="BR29" s="1526"/>
      <c r="BS29" s="1526"/>
      <c r="BT29" s="1526"/>
      <c r="BU29" s="1526"/>
      <c r="BV29" s="1526"/>
      <c r="BW29" s="1526"/>
      <c r="BX29" s="1526"/>
      <c r="BY29" s="1526"/>
      <c r="BZ29" s="1526"/>
      <c r="CA29" s="1528"/>
      <c r="CB29" s="1528"/>
      <c r="CC29" s="1521"/>
      <c r="CD29" s="887"/>
      <c r="CE29" s="949"/>
      <c r="CF29" s="463"/>
      <c r="CG29" s="463"/>
      <c r="CH29" s="464"/>
      <c r="CI29" s="464"/>
      <c r="CJ29" s="464"/>
      <c r="CK29" s="464"/>
      <c r="CT29" s="210"/>
      <c r="CU29" s="217">
        <f>IF(BM27="",0,1)</f>
        <v>0</v>
      </c>
      <c r="CV29" s="217"/>
      <c r="CX29" s="1">
        <f>IF(BT20="",0,1)</f>
        <v>0</v>
      </c>
      <c r="CY29" s="1">
        <f>CX29+CX28</f>
        <v>0</v>
      </c>
      <c r="CZ29" s="1"/>
      <c r="DA29" s="1"/>
      <c r="DB29" s="1"/>
      <c r="DC29" s="1"/>
      <c r="DD29" s="1555"/>
      <c r="DE29" s="498"/>
      <c r="DF29" s="499"/>
      <c r="DG29" s="1"/>
      <c r="DJ29" s="1"/>
      <c r="DK29" s="337"/>
      <c r="DL29" s="337"/>
      <c r="DQ29" s="1"/>
      <c r="DV29" s="502"/>
      <c r="DW29" s="2266"/>
      <c r="DX29" s="2259"/>
      <c r="DY29" s="2260"/>
      <c r="DZ29" s="2261"/>
      <c r="EA29" s="252"/>
      <c r="EB29" s="323"/>
      <c r="EC29" s="323"/>
      <c r="ED29" s="252"/>
      <c r="EJ29" s="1"/>
      <c r="EK29" s="1"/>
      <c r="EN29" s="1"/>
      <c r="EO29" s="1"/>
      <c r="EP29" s="1"/>
      <c r="ET29" s="335"/>
      <c r="EU29" s="503"/>
      <c r="EV29" s="2271"/>
      <c r="EW29" s="2271"/>
      <c r="EX29" s="2271"/>
      <c r="EY29" s="2271"/>
      <c r="EZ29" s="2271"/>
      <c r="FA29" s="2262" t="s">
        <v>20</v>
      </c>
      <c r="FB29" s="2262"/>
      <c r="FC29" s="2262"/>
      <c r="FD29" s="2262"/>
      <c r="FE29" s="2262"/>
      <c r="FF29" s="2262"/>
      <c r="FG29" s="2262"/>
      <c r="FH29" s="2262"/>
      <c r="FI29" s="2262"/>
      <c r="FJ29" s="2262"/>
      <c r="FK29" s="2262"/>
      <c r="FL29" s="2263" t="str">
        <f>IF(BT27="","",BT27)</f>
        <v/>
      </c>
      <c r="FM29" s="2264"/>
      <c r="FN29" s="2264"/>
      <c r="FO29" s="2264"/>
      <c r="FP29" s="480"/>
    </row>
    <row r="30" spans="1:172" ht="4.5" customHeight="1" thickTop="1" thickBot="1">
      <c r="A30" s="849"/>
      <c r="C30" s="1384"/>
      <c r="D30" s="1756"/>
      <c r="E30" s="1757"/>
      <c r="F30" s="1716"/>
      <c r="G30" s="1716"/>
      <c r="H30" s="1716"/>
      <c r="I30" s="1716"/>
      <c r="J30" s="1716"/>
      <c r="K30" s="1716"/>
      <c r="L30" s="1716"/>
      <c r="M30" s="1716"/>
      <c r="N30" s="1716"/>
      <c r="O30" s="1716"/>
      <c r="P30" s="1716"/>
      <c r="Q30" s="1716"/>
      <c r="R30" s="1716"/>
      <c r="S30" s="1716"/>
      <c r="T30" s="1716"/>
      <c r="U30" s="1716"/>
      <c r="V30" s="1716"/>
      <c r="W30" s="1758"/>
      <c r="X30" s="1758"/>
      <c r="Y30" s="1758"/>
      <c r="Z30" s="1758"/>
      <c r="AA30" s="1758"/>
      <c r="AB30" s="1758"/>
      <c r="AC30" s="1758"/>
      <c r="AD30" s="1758"/>
      <c r="AE30" s="1758"/>
      <c r="AF30" s="1759"/>
      <c r="AG30" s="1760"/>
      <c r="AH30" s="1760"/>
      <c r="AI30" s="1760"/>
      <c r="AJ30" s="1760"/>
      <c r="AK30" s="1760"/>
      <c r="AL30" s="1760"/>
      <c r="AM30" s="1734"/>
      <c r="AN30" s="1739"/>
      <c r="AO30" s="1734"/>
      <c r="AP30" s="2245"/>
      <c r="AQ30" s="1662"/>
      <c r="AR30" s="1740"/>
      <c r="AS30" s="1670"/>
      <c r="AT30" s="1670"/>
      <c r="AU30" s="1705"/>
      <c r="AV30" s="1705"/>
      <c r="AW30" s="1705"/>
      <c r="AX30" s="1660"/>
      <c r="AY30" s="1660"/>
      <c r="AZ30" s="1670"/>
      <c r="BA30" s="1670"/>
      <c r="BB30" s="1670"/>
      <c r="BC30" s="1670"/>
      <c r="BD30" s="1670"/>
      <c r="BE30" s="1670"/>
      <c r="BF30" s="1670"/>
      <c r="BG30" s="1670"/>
      <c r="BH30" s="1670"/>
      <c r="BI30" s="1670"/>
      <c r="BJ30" s="1670"/>
      <c r="BK30" s="1670"/>
      <c r="BL30" s="1670"/>
      <c r="BM30" s="1670"/>
      <c r="BN30" s="1670"/>
      <c r="BO30" s="1670"/>
      <c r="BP30" s="1670"/>
      <c r="BQ30" s="1670"/>
      <c r="BR30" s="1670"/>
      <c r="BS30" s="1670"/>
      <c r="BT30" s="1670"/>
      <c r="BU30" s="1670"/>
      <c r="BV30" s="1670"/>
      <c r="BW30" s="1670"/>
      <c r="BX30" s="1670"/>
      <c r="BY30" s="1670"/>
      <c r="BZ30" s="1670"/>
      <c r="CA30" s="1741"/>
      <c r="CB30" s="1528"/>
      <c r="CC30" s="1523"/>
      <c r="CD30" s="894"/>
      <c r="CE30" s="944"/>
      <c r="CF30" s="464"/>
      <c r="CG30" s="464"/>
      <c r="CH30" s="464"/>
      <c r="CI30" s="464"/>
      <c r="CJ30" s="464"/>
      <c r="CK30" s="464"/>
      <c r="CT30" s="210"/>
      <c r="CU30" s="209">
        <f>IF(CU28+CU29&gt;0,1,0)</f>
        <v>0</v>
      </c>
      <c r="CX30" s="1"/>
      <c r="CY30" s="1"/>
      <c r="CZ30" s="1"/>
      <c r="DA30" s="1"/>
      <c r="DB30" s="1"/>
      <c r="DC30" s="1"/>
      <c r="DD30" s="504"/>
      <c r="DE30" s="337"/>
      <c r="DF30" s="1"/>
      <c r="DG30" s="1"/>
      <c r="DJ30" s="1"/>
      <c r="DK30" s="337"/>
      <c r="DL30" s="337"/>
      <c r="DQ30" s="1"/>
      <c r="DW30" s="1"/>
      <c r="DX30" s="465"/>
      <c r="DY30" s="335"/>
      <c r="EA30" s="252"/>
      <c r="EB30" s="323"/>
      <c r="EC30" s="323"/>
      <c r="ED30" s="252"/>
      <c r="EJ30" s="1"/>
      <c r="EK30" s="1"/>
      <c r="EN30" s="1"/>
      <c r="EO30" s="1"/>
      <c r="EP30" s="1"/>
      <c r="ET30" s="335"/>
      <c r="EU30" s="482"/>
      <c r="EV30" s="483"/>
      <c r="EW30" s="484"/>
      <c r="EX30" s="484"/>
      <c r="EY30" s="484"/>
      <c r="EZ30" s="484"/>
      <c r="FA30" s="216"/>
      <c r="FB30" s="216"/>
      <c r="FC30" s="216"/>
      <c r="FD30" s="216"/>
      <c r="FE30" s="216"/>
      <c r="FF30" s="216"/>
      <c r="FG30" s="216"/>
      <c r="FH30" s="216"/>
      <c r="FI30" s="216"/>
      <c r="FJ30" s="216"/>
      <c r="FK30" s="216"/>
      <c r="FL30" s="216"/>
      <c r="FM30" s="216"/>
      <c r="FN30" s="216"/>
      <c r="FO30" s="216"/>
      <c r="FP30" s="216"/>
    </row>
    <row r="31" spans="1:172" ht="4.5" hidden="1" customHeight="1" thickBot="1">
      <c r="A31" s="849"/>
      <c r="C31" s="1384"/>
      <c r="D31" s="1455"/>
      <c r="E31" s="1295"/>
      <c r="F31" s="1384"/>
      <c r="G31" s="1455"/>
      <c r="H31" s="1455"/>
      <c r="I31" s="1384"/>
      <c r="J31" s="1384"/>
      <c r="K31" s="1384"/>
      <c r="L31" s="1384"/>
      <c r="M31" s="1384"/>
      <c r="N31" s="1384"/>
      <c r="O31" s="1384"/>
      <c r="P31" s="1384"/>
      <c r="Q31" s="1384"/>
      <c r="R31" s="1384"/>
      <c r="S31" s="1384"/>
      <c r="T31" s="1384"/>
      <c r="U31" s="1384"/>
      <c r="V31" s="1522"/>
      <c r="W31" s="1292"/>
      <c r="X31" s="1292"/>
      <c r="Y31" s="1292"/>
      <c r="Z31" s="1292"/>
      <c r="AA31" s="1292"/>
      <c r="AB31" s="1292"/>
      <c r="AC31" s="1292"/>
      <c r="AD31" s="1292"/>
      <c r="AE31" s="1292"/>
      <c r="AF31" s="1519"/>
      <c r="AG31" s="1449"/>
      <c r="AH31" s="1449"/>
      <c r="AI31" s="1449"/>
      <c r="AJ31" s="1449"/>
      <c r="AK31" s="1449"/>
      <c r="AL31" s="1449"/>
      <c r="AM31" s="1534"/>
      <c r="AN31" s="1531"/>
      <c r="AO31" s="1534"/>
      <c r="AP31" s="2246"/>
      <c r="AQ31" s="1459"/>
      <c r="AR31" s="1530"/>
      <c r="AS31" s="1530"/>
      <c r="AT31" s="1530"/>
      <c r="AU31" s="1530"/>
      <c r="AV31" s="1530"/>
      <c r="AW31" s="1530"/>
      <c r="AX31" s="1530"/>
      <c r="AY31" s="1530"/>
      <c r="AZ31" s="1530"/>
      <c r="BA31" s="1530"/>
      <c r="BB31" s="1530"/>
      <c r="BC31" s="1530"/>
      <c r="BD31" s="1530"/>
      <c r="BE31" s="1530"/>
      <c r="BF31" s="1530"/>
      <c r="BG31" s="1530"/>
      <c r="BH31" s="1530"/>
      <c r="BI31" s="1530"/>
      <c r="BJ31" s="1530"/>
      <c r="BK31" s="1530"/>
      <c r="BL31" s="1530"/>
      <c r="BM31" s="1530"/>
      <c r="BN31" s="1530"/>
      <c r="BO31" s="1530"/>
      <c r="BP31" s="1530"/>
      <c r="BQ31" s="1530"/>
      <c r="BR31" s="1530"/>
      <c r="BS31" s="1530"/>
      <c r="BT31" s="1530"/>
      <c r="BU31" s="1530"/>
      <c r="BV31" s="1530"/>
      <c r="BW31" s="1530"/>
      <c r="BX31" s="1530"/>
      <c r="BY31" s="1530"/>
      <c r="BZ31" s="1530"/>
      <c r="CA31" s="1528"/>
      <c r="CB31" s="1528"/>
      <c r="CC31" s="1523"/>
      <c r="CD31" s="894"/>
      <c r="CE31" s="944"/>
      <c r="CF31" s="464"/>
      <c r="CG31" s="464"/>
      <c r="CH31" s="464"/>
      <c r="CI31" s="464"/>
      <c r="CJ31" s="464"/>
      <c r="CK31" s="464"/>
      <c r="CT31" s="210"/>
      <c r="CU31" s="209">
        <f>IF(BU31="",0,1)</f>
        <v>0</v>
      </c>
      <c r="CX31" s="1"/>
      <c r="CY31" s="1"/>
      <c r="CZ31" s="1"/>
      <c r="DA31" s="1"/>
      <c r="DB31" s="1"/>
      <c r="DC31" s="1"/>
      <c r="DD31" s="504"/>
      <c r="DE31" s="337"/>
      <c r="DF31" s="1"/>
      <c r="DG31" s="1"/>
      <c r="DJ31" s="1"/>
      <c r="DK31" s="337"/>
      <c r="DL31" s="337"/>
      <c r="DQ31" s="1"/>
      <c r="DW31" s="1"/>
      <c r="DX31" s="465"/>
      <c r="DY31" s="335"/>
      <c r="EA31" s="252"/>
      <c r="EB31" s="323"/>
      <c r="EC31" s="323"/>
      <c r="ED31" s="252"/>
      <c r="EJ31" s="1"/>
      <c r="EK31" s="1"/>
      <c r="EN31" s="1"/>
      <c r="EO31" s="1"/>
      <c r="EP31" s="1"/>
      <c r="ET31" s="335"/>
      <c r="EU31" s="482"/>
      <c r="EV31" s="483"/>
      <c r="EW31" s="484"/>
      <c r="EX31" s="484"/>
      <c r="EY31" s="484"/>
      <c r="EZ31" s="484"/>
      <c r="FA31" s="216"/>
      <c r="FB31" s="216"/>
      <c r="FC31" s="216"/>
      <c r="FD31" s="216"/>
      <c r="FE31" s="216"/>
      <c r="FF31" s="216"/>
      <c r="FG31" s="216"/>
      <c r="FH31" s="216"/>
      <c r="FI31" s="216"/>
      <c r="FJ31" s="216"/>
      <c r="FK31" s="216"/>
      <c r="FL31" s="216"/>
      <c r="FM31" s="216"/>
      <c r="FN31" s="216"/>
      <c r="FO31" s="216"/>
      <c r="FP31" s="216"/>
    </row>
    <row r="32" spans="1:172" ht="4.5" customHeight="1" thickTop="1" thickBot="1">
      <c r="A32" s="849"/>
      <c r="C32" s="961"/>
      <c r="D32" s="1699"/>
      <c r="E32" s="1460"/>
      <c r="F32" s="992"/>
      <c r="G32" s="992"/>
      <c r="H32" s="992"/>
      <c r="I32" s="992"/>
      <c r="J32" s="992"/>
      <c r="K32" s="1700"/>
      <c r="L32" s="992"/>
      <c r="M32" s="1701"/>
      <c r="N32" s="1701"/>
      <c r="O32" s="1701"/>
      <c r="P32" s="1701"/>
      <c r="Q32" s="1701"/>
      <c r="R32" s="1701"/>
      <c r="S32" s="1614"/>
      <c r="T32" s="1614"/>
      <c r="U32" s="1529"/>
      <c r="V32" s="1529"/>
      <c r="W32" s="1456"/>
      <c r="X32" s="1456"/>
      <c r="Y32" s="1456"/>
      <c r="Z32" s="1456"/>
      <c r="AA32" s="1456"/>
      <c r="AB32" s="1456"/>
      <c r="AC32" s="1456"/>
      <c r="AD32" s="1456"/>
      <c r="AE32" s="1456"/>
      <c r="AF32" s="1702"/>
      <c r="AG32" s="1459"/>
      <c r="AH32" s="1459"/>
      <c r="AI32" s="1459"/>
      <c r="AJ32" s="1459"/>
      <c r="AK32" s="1458"/>
      <c r="AL32" s="1459"/>
      <c r="AM32" s="2247" t="s">
        <v>27</v>
      </c>
      <c r="AN32" s="2247"/>
      <c r="AO32" s="2247"/>
      <c r="AP32" s="2247"/>
      <c r="AQ32" s="1389"/>
      <c r="AR32" s="2248"/>
      <c r="AS32" s="2248"/>
      <c r="AT32" s="2248"/>
      <c r="AU32" s="2248"/>
      <c r="AV32" s="2248"/>
      <c r="AW32" s="1530"/>
      <c r="AX32" s="1530"/>
      <c r="AY32" s="1530"/>
      <c r="AZ32" s="1530"/>
      <c r="BA32" s="1530"/>
      <c r="BB32" s="1530"/>
      <c r="BC32" s="1530"/>
      <c r="BD32" s="1530"/>
      <c r="BE32" s="1530"/>
      <c r="BF32" s="1530"/>
      <c r="BG32" s="1530"/>
      <c r="BH32" s="1530"/>
      <c r="BI32" s="1530"/>
      <c r="BJ32" s="1530"/>
      <c r="BK32" s="1530"/>
      <c r="BL32" s="1530"/>
      <c r="BM32" s="1530"/>
      <c r="BN32" s="1530"/>
      <c r="BO32" s="1530"/>
      <c r="BP32" s="1530"/>
      <c r="BQ32" s="1530"/>
      <c r="BR32" s="1530"/>
      <c r="BS32" s="1530"/>
      <c r="BT32" s="1530"/>
      <c r="BU32" s="1530"/>
      <c r="BV32" s="1530"/>
      <c r="BW32" s="1530"/>
      <c r="BX32" s="1530"/>
      <c r="BY32" s="1530"/>
      <c r="BZ32" s="1530"/>
      <c r="CA32" s="1528"/>
      <c r="CB32" s="1528"/>
      <c r="CC32" s="1523"/>
      <c r="CD32" s="894"/>
      <c r="CE32" s="944"/>
      <c r="CF32" s="464"/>
      <c r="CG32" s="464"/>
      <c r="CH32" s="464"/>
      <c r="CI32" s="464"/>
      <c r="CJ32" s="464"/>
      <c r="CK32" s="464"/>
      <c r="CT32" s="210"/>
      <c r="CU32" s="209">
        <f>IF(BU32="",0,1)</f>
        <v>0</v>
      </c>
      <c r="CX32" s="1"/>
      <c r="CY32" s="1"/>
      <c r="CZ32" s="1"/>
      <c r="DA32" s="1"/>
      <c r="DB32" s="1"/>
      <c r="DC32" s="1"/>
      <c r="DD32" s="504"/>
      <c r="DE32" s="337"/>
      <c r="DF32" s="1"/>
      <c r="DG32" s="1"/>
      <c r="DJ32" s="1"/>
      <c r="DK32" s="337"/>
      <c r="DL32" s="337"/>
      <c r="DQ32" s="1"/>
      <c r="DW32" s="1"/>
      <c r="DX32" s="465"/>
      <c r="DY32" s="335"/>
      <c r="EA32" s="252"/>
      <c r="EB32" s="323"/>
      <c r="EC32" s="323"/>
      <c r="ED32" s="252"/>
      <c r="EJ32" s="1"/>
      <c r="EK32" s="1"/>
      <c r="EN32" s="1"/>
      <c r="EO32" s="1"/>
      <c r="EP32" s="1"/>
      <c r="ET32" s="335"/>
      <c r="EU32" s="482"/>
      <c r="EV32" s="483"/>
      <c r="EW32" s="484"/>
      <c r="EX32" s="484"/>
      <c r="EY32" s="484"/>
      <c r="EZ32" s="484"/>
      <c r="FA32" s="216"/>
      <c r="FB32" s="216"/>
      <c r="FC32" s="216"/>
      <c r="FD32" s="216"/>
      <c r="FE32" s="216"/>
      <c r="FF32" s="216"/>
      <c r="FG32" s="216"/>
      <c r="FH32" s="216"/>
      <c r="FI32" s="216"/>
      <c r="FJ32" s="216"/>
      <c r="FK32" s="216"/>
      <c r="FL32" s="216"/>
      <c r="FM32" s="216"/>
      <c r="FN32" s="216"/>
      <c r="FO32" s="216"/>
      <c r="FP32" s="216"/>
    </row>
    <row r="33" spans="1:172" ht="24.9" customHeight="1" thickTop="1" thickBot="1">
      <c r="A33" s="849"/>
      <c r="C33" s="961"/>
      <c r="D33" s="2265" t="s">
        <v>673</v>
      </c>
      <c r="E33" s="1460"/>
      <c r="F33" s="2312" t="s">
        <v>12</v>
      </c>
      <c r="G33" s="2313"/>
      <c r="H33" s="2313"/>
      <c r="I33" s="2313"/>
      <c r="J33" s="2313"/>
      <c r="K33" s="2313"/>
      <c r="L33" s="2313"/>
      <c r="M33" s="2314"/>
      <c r="N33" s="2314"/>
      <c r="O33" s="2314"/>
      <c r="P33" s="2314"/>
      <c r="Q33" s="2314"/>
      <c r="R33" s="2314"/>
      <c r="S33" s="2314"/>
      <c r="T33" s="2314"/>
      <c r="U33" s="2315"/>
      <c r="V33" s="1648"/>
      <c r="W33" s="1008"/>
      <c r="X33" s="992"/>
      <c r="Y33" s="1845" t="s">
        <v>21</v>
      </c>
      <c r="Z33" s="1845"/>
      <c r="AA33" s="1845"/>
      <c r="AB33" s="1845"/>
      <c r="AC33" s="1845"/>
      <c r="AD33" s="2242">
        <f>Y34</f>
        <v>0</v>
      </c>
      <c r="AE33" s="2242"/>
      <c r="AF33" s="2242"/>
      <c r="AG33" s="2243">
        <f>AD33</f>
        <v>0</v>
      </c>
      <c r="AH33" s="2243"/>
      <c r="AI33" s="2243"/>
      <c r="AJ33" s="1619"/>
      <c r="AK33" s="1461"/>
      <c r="AL33" s="1462"/>
      <c r="AM33" s="2247"/>
      <c r="AN33" s="2247"/>
      <c r="AO33" s="2247"/>
      <c r="AP33" s="2247"/>
      <c r="AQ33" s="1389"/>
      <c r="AR33" s="2244" t="s">
        <v>22</v>
      </c>
      <c r="AS33" s="2244"/>
      <c r="AT33" s="2244"/>
      <c r="AU33" s="2244"/>
      <c r="AV33" s="2244"/>
      <c r="AW33" s="2158"/>
      <c r="AX33" s="2158"/>
      <c r="AY33" s="1845" t="s">
        <v>23</v>
      </c>
      <c r="AZ33" s="1845"/>
      <c r="BA33" s="1845"/>
      <c r="BB33" s="1845"/>
      <c r="BC33" s="1845"/>
      <c r="BD33" s="1845"/>
      <c r="BE33" s="1845"/>
      <c r="BF33" s="1845"/>
      <c r="BG33" s="1846" t="s">
        <v>24</v>
      </c>
      <c r="BH33" s="1846"/>
      <c r="BI33" s="1846"/>
      <c r="BJ33" s="1846"/>
      <c r="BK33" s="1846"/>
      <c r="BL33" s="1846"/>
      <c r="BM33" s="1846" t="s">
        <v>25</v>
      </c>
      <c r="BN33" s="1846"/>
      <c r="BO33" s="1846"/>
      <c r="BP33" s="1846"/>
      <c r="BQ33" s="1846"/>
      <c r="BR33" s="1846"/>
      <c r="BS33" s="1846"/>
      <c r="BT33" s="1846" t="s">
        <v>26</v>
      </c>
      <c r="BU33" s="1846"/>
      <c r="BV33" s="1846"/>
      <c r="BW33" s="1846"/>
      <c r="BX33" s="1846"/>
      <c r="BY33" s="1846"/>
      <c r="BZ33" s="1846"/>
      <c r="CA33" s="1528"/>
      <c r="CB33" s="1528"/>
      <c r="CC33" s="1521"/>
      <c r="CD33" s="887"/>
      <c r="CE33" s="949"/>
      <c r="CF33" s="463"/>
      <c r="CG33" s="463"/>
      <c r="CH33" s="463"/>
      <c r="CI33" s="464"/>
      <c r="CJ33" s="464"/>
      <c r="CK33" s="464"/>
      <c r="CT33" s="210"/>
      <c r="CU33" s="209">
        <f>IF(AW33="",0,1)</f>
        <v>0</v>
      </c>
      <c r="CW33" s="209">
        <f>CW34+CW35</f>
        <v>0</v>
      </c>
      <c r="CY33" s="1" t="b">
        <f>IF(CW33=0,FALSE,TRUE)</f>
        <v>0</v>
      </c>
      <c r="DA33" s="1"/>
      <c r="DB33" s="1"/>
      <c r="DC33" s="1"/>
      <c r="DE33" s="1558"/>
      <c r="DF33" s="2237"/>
      <c r="DG33" s="2237"/>
      <c r="DH33" s="2237"/>
      <c r="DI33" s="2237"/>
      <c r="DJ33" s="2237"/>
      <c r="DK33" s="2237"/>
      <c r="DL33" s="1558"/>
      <c r="DM33" s="506"/>
      <c r="DQ33" s="1"/>
      <c r="DV33" s="507"/>
      <c r="DW33" s="495"/>
      <c r="DX33" s="1558"/>
      <c r="DY33" s="1558"/>
      <c r="DZ33" s="508"/>
      <c r="EA33" s="509"/>
      <c r="EB33" s="510"/>
      <c r="EC33" s="323"/>
      <c r="ED33" s="252"/>
      <c r="EJ33" s="1"/>
      <c r="EK33" s="1"/>
      <c r="EN33" s="1"/>
      <c r="EO33" s="1"/>
      <c r="EP33" s="1"/>
      <c r="ET33" s="335"/>
      <c r="EU33" s="511"/>
      <c r="EV33" s="2254" t="s">
        <v>27</v>
      </c>
      <c r="EW33" s="2254"/>
      <c r="EX33" s="2254"/>
      <c r="EY33" s="2254"/>
      <c r="EZ33" s="2254"/>
      <c r="FA33" s="2226"/>
      <c r="FB33" s="2226"/>
      <c r="FC33" s="2226"/>
      <c r="FD33" s="2226"/>
      <c r="FE33" s="2226"/>
      <c r="FF33" s="2226" t="s">
        <v>24</v>
      </c>
      <c r="FG33" s="2226"/>
      <c r="FH33" s="2226"/>
      <c r="FI33" s="2235" t="s">
        <v>25</v>
      </c>
      <c r="FJ33" s="2226"/>
      <c r="FK33" s="2236"/>
      <c r="FL33" s="2226" t="s">
        <v>28</v>
      </c>
      <c r="FM33" s="2226"/>
      <c r="FN33" s="2226"/>
      <c r="FO33" s="2226"/>
      <c r="FP33" s="471"/>
    </row>
    <row r="34" spans="1:172" ht="24.9" customHeight="1" thickTop="1" thickBot="1">
      <c r="A34" s="849"/>
      <c r="C34" s="961"/>
      <c r="D34" s="2265"/>
      <c r="E34" s="1460"/>
      <c r="F34" s="1463"/>
      <c r="G34" s="2227" t="str">
        <f>IF(CT28=1,"Leave Day(s):",IF(CT28=2,"Travel Day(s)"))</f>
        <v>Leave Day(s):</v>
      </c>
      <c r="H34" s="2228"/>
      <c r="I34" s="2228"/>
      <c r="J34" s="2228"/>
      <c r="K34" s="2228"/>
      <c r="L34" s="2228"/>
      <c r="M34" s="2229"/>
      <c r="N34" s="2229"/>
      <c r="O34" s="2229"/>
      <c r="P34" s="2229"/>
      <c r="Q34" s="2229"/>
      <c r="R34" s="2229"/>
      <c r="S34" s="2229"/>
      <c r="T34" s="2229"/>
      <c r="U34" s="2230"/>
      <c r="V34" s="1649"/>
      <c r="W34" s="1464"/>
      <c r="X34" s="1464"/>
      <c r="Y34" s="2231">
        <f>IF(CT28=1,M33,IF(CT28=2,DG249))</f>
        <v>0</v>
      </c>
      <c r="Z34" s="2231"/>
      <c r="AA34" s="2231"/>
      <c r="AB34" s="2231"/>
      <c r="AC34" s="2231"/>
      <c r="AD34" s="2242"/>
      <c r="AE34" s="2242"/>
      <c r="AF34" s="2242"/>
      <c r="AG34" s="2243"/>
      <c r="AH34" s="2243"/>
      <c r="AI34" s="2243"/>
      <c r="AJ34" s="1619"/>
      <c r="AK34" s="1461"/>
      <c r="AL34" s="1462"/>
      <c r="AM34" s="2247"/>
      <c r="AN34" s="2247"/>
      <c r="AO34" s="2247"/>
      <c r="AP34" s="2247"/>
      <c r="AQ34" s="1389"/>
      <c r="AR34" s="2244" t="s">
        <v>29</v>
      </c>
      <c r="AS34" s="2244"/>
      <c r="AT34" s="2244"/>
      <c r="AU34" s="2244"/>
      <c r="AV34" s="2244"/>
      <c r="AW34" s="2167"/>
      <c r="AX34" s="2167"/>
      <c r="AY34" s="1845" t="s">
        <v>30</v>
      </c>
      <c r="AZ34" s="1845"/>
      <c r="BA34" s="1845"/>
      <c r="BB34" s="1845"/>
      <c r="BC34" s="1845"/>
      <c r="BD34" s="1845"/>
      <c r="BE34" s="1845"/>
      <c r="BF34" s="1845"/>
      <c r="BG34" s="2217"/>
      <c r="BH34" s="2217"/>
      <c r="BI34" s="2217"/>
      <c r="BJ34" s="2217"/>
      <c r="BK34" s="2217"/>
      <c r="BL34" s="1726"/>
      <c r="BM34" s="2249"/>
      <c r="BN34" s="2217"/>
      <c r="BO34" s="2217"/>
      <c r="BP34" s="2217"/>
      <c r="BQ34" s="2217"/>
      <c r="BR34" s="2217"/>
      <c r="BS34" s="1763"/>
      <c r="BT34" s="2217"/>
      <c r="BU34" s="2217"/>
      <c r="BV34" s="2217"/>
      <c r="BW34" s="2217"/>
      <c r="BX34" s="2217"/>
      <c r="BY34" s="2217"/>
      <c r="BZ34" s="2217"/>
      <c r="CA34" s="1727"/>
      <c r="CB34" s="1528"/>
      <c r="CC34" s="1521"/>
      <c r="CD34" s="887"/>
      <c r="CE34" s="956"/>
      <c r="CF34" s="512"/>
      <c r="CG34" s="512"/>
      <c r="CH34" s="464"/>
      <c r="CI34" s="464"/>
      <c r="CJ34" s="464"/>
      <c r="CK34" s="464"/>
      <c r="CT34" s="210"/>
      <c r="CU34" s="209">
        <f>IF(AW34="",0,1)</f>
        <v>0</v>
      </c>
      <c r="CW34" s="209">
        <f>IF(BG34="",0,1)</f>
        <v>0</v>
      </c>
      <c r="CX34" s="1" t="s">
        <v>31</v>
      </c>
      <c r="CY34" s="1"/>
      <c r="DA34" s="1"/>
      <c r="DB34" s="1"/>
      <c r="DC34" s="1"/>
      <c r="DD34" s="1557"/>
      <c r="DE34" s="514"/>
      <c r="DF34" s="2250"/>
      <c r="DG34" s="2251"/>
      <c r="DH34" s="2251"/>
      <c r="DI34" s="2251"/>
      <c r="DJ34" s="2252"/>
      <c r="DK34" s="2252"/>
      <c r="DL34" s="337"/>
      <c r="DM34" s="506"/>
      <c r="DQ34" s="1"/>
      <c r="DV34" s="515"/>
      <c r="DW34" s="516"/>
      <c r="DX34" s="517"/>
      <c r="DY34" s="518"/>
      <c r="DZ34" s="519"/>
      <c r="EA34" s="252"/>
      <c r="EB34" s="323"/>
      <c r="EC34" s="323"/>
      <c r="ED34" s="252"/>
      <c r="EJ34" s="1"/>
      <c r="EK34" s="1"/>
      <c r="EN34" s="1"/>
      <c r="EO34" s="1"/>
      <c r="EP34" s="1"/>
      <c r="ET34" s="335"/>
      <c r="EU34" s="520"/>
      <c r="EV34" s="2255"/>
      <c r="EW34" s="2255"/>
      <c r="EX34" s="2255"/>
      <c r="EY34" s="2255"/>
      <c r="EZ34" s="2255"/>
      <c r="FA34" s="521"/>
      <c r="FB34" s="521"/>
      <c r="FC34" s="2253" t="s">
        <v>32</v>
      </c>
      <c r="FD34" s="2253"/>
      <c r="FE34" s="2253"/>
      <c r="FF34" s="2232">
        <f>BG34</f>
        <v>0</v>
      </c>
      <c r="FG34" s="2232"/>
      <c r="FH34" s="2232"/>
      <c r="FI34" s="2233">
        <f>BM34</f>
        <v>0</v>
      </c>
      <c r="FJ34" s="2232"/>
      <c r="FK34" s="2234"/>
      <c r="FL34" s="2232">
        <f>BT34</f>
        <v>0</v>
      </c>
      <c r="FM34" s="2232"/>
      <c r="FN34" s="2232"/>
      <c r="FO34" s="2232"/>
      <c r="FP34" s="476"/>
    </row>
    <row r="35" spans="1:172" ht="24.9" customHeight="1" thickTop="1" thickBot="1">
      <c r="A35" s="849"/>
      <c r="C35" s="961"/>
      <c r="D35" s="2265"/>
      <c r="E35" s="1460"/>
      <c r="F35" s="2227" t="s">
        <v>33</v>
      </c>
      <c r="G35" s="2228"/>
      <c r="H35" s="2228"/>
      <c r="I35" s="2228"/>
      <c r="J35" s="2228"/>
      <c r="K35" s="2228"/>
      <c r="L35" s="2228"/>
      <c r="M35" s="2229"/>
      <c r="N35" s="2229"/>
      <c r="O35" s="2229"/>
      <c r="P35" s="2229"/>
      <c r="Q35" s="2229"/>
      <c r="R35" s="2229"/>
      <c r="S35" s="2229"/>
      <c r="T35" s="2229"/>
      <c r="U35" s="2230"/>
      <c r="V35" s="1650"/>
      <c r="W35" s="1456"/>
      <c r="X35" s="1456"/>
      <c r="Y35" s="2137" t="s">
        <v>34</v>
      </c>
      <c r="Z35" s="2137"/>
      <c r="AA35" s="2137"/>
      <c r="AB35" s="2137"/>
      <c r="AC35" s="2137"/>
      <c r="AD35" s="2242" t="str">
        <f>Y36</f>
        <v/>
      </c>
      <c r="AE35" s="2242"/>
      <c r="AF35" s="2242"/>
      <c r="AG35" s="2243" t="str">
        <f>Y36</f>
        <v/>
      </c>
      <c r="AH35" s="2243"/>
      <c r="AI35" s="2243"/>
      <c r="AJ35" s="1619"/>
      <c r="AK35" s="1461"/>
      <c r="AL35" s="1462"/>
      <c r="AM35" s="2247"/>
      <c r="AN35" s="2247"/>
      <c r="AO35" s="2247"/>
      <c r="AP35" s="2247"/>
      <c r="AQ35" s="1389"/>
      <c r="AR35" s="2244" t="s">
        <v>35</v>
      </c>
      <c r="AS35" s="2244"/>
      <c r="AT35" s="2244"/>
      <c r="AU35" s="2244"/>
      <c r="AV35" s="2244"/>
      <c r="AW35" s="2167"/>
      <c r="AX35" s="2167"/>
      <c r="AY35" s="1845" t="s">
        <v>36</v>
      </c>
      <c r="AZ35" s="1845"/>
      <c r="BA35" s="1845"/>
      <c r="BB35" s="1845"/>
      <c r="BC35" s="1845"/>
      <c r="BD35" s="1845"/>
      <c r="BE35" s="1845"/>
      <c r="BF35" s="1845"/>
      <c r="BG35" s="2195"/>
      <c r="BH35" s="2195"/>
      <c r="BI35" s="2195"/>
      <c r="BJ35" s="2195"/>
      <c r="BK35" s="2195"/>
      <c r="BL35" s="1728"/>
      <c r="BM35" s="2257"/>
      <c r="BN35" s="2195"/>
      <c r="BO35" s="2195"/>
      <c r="BP35" s="2195"/>
      <c r="BQ35" s="2195"/>
      <c r="BR35" s="2195"/>
      <c r="BS35" s="1764"/>
      <c r="BT35" s="2195"/>
      <c r="BU35" s="2195"/>
      <c r="BV35" s="2195"/>
      <c r="BW35" s="2195"/>
      <c r="BX35" s="2195"/>
      <c r="BY35" s="2195"/>
      <c r="BZ35" s="2195"/>
      <c r="CA35" s="1729"/>
      <c r="CB35" s="1528"/>
      <c r="CC35" s="1521"/>
      <c r="CD35" s="887"/>
      <c r="CE35" s="956"/>
      <c r="CF35" s="512"/>
      <c r="CG35" s="512"/>
      <c r="CH35" s="464"/>
      <c r="CI35" s="464"/>
      <c r="CJ35" s="464"/>
      <c r="CK35" s="464"/>
      <c r="CT35" s="210"/>
      <c r="CU35" s="209">
        <f>IF(AW35="",0,1)</f>
        <v>0</v>
      </c>
      <c r="CW35" s="209">
        <f>IF(BG35="",0,1)</f>
        <v>0</v>
      </c>
      <c r="CX35" s="323" t="s">
        <v>37</v>
      </c>
      <c r="CY35" s="1"/>
      <c r="CZ35" s="522">
        <v>0.65500000000000003</v>
      </c>
      <c r="DA35" s="1"/>
      <c r="DB35" s="1"/>
      <c r="DC35" s="1"/>
      <c r="DD35" s="1549"/>
      <c r="DE35" s="523"/>
      <c r="DF35" s="2223"/>
      <c r="DG35" s="2224"/>
      <c r="DH35" s="2224"/>
      <c r="DI35" s="2224"/>
      <c r="DJ35" s="2225"/>
      <c r="DK35" s="2225"/>
      <c r="DL35" s="337"/>
      <c r="DM35" s="506"/>
      <c r="DQ35" s="1"/>
      <c r="DV35" s="524"/>
      <c r="DW35" s="516"/>
      <c r="DX35" s="525"/>
      <c r="DY35" s="526"/>
      <c r="DZ35" s="527"/>
      <c r="EA35" s="252"/>
      <c r="EB35" s="323"/>
      <c r="EC35" s="323"/>
      <c r="ED35" s="252"/>
      <c r="EJ35" s="1"/>
      <c r="EK35" s="1"/>
      <c r="EN35" s="1"/>
      <c r="EO35" s="1"/>
      <c r="EP35" s="1"/>
      <c r="ET35" s="335"/>
      <c r="EU35" s="528"/>
      <c r="EV35" s="2256"/>
      <c r="EW35" s="2256"/>
      <c r="EX35" s="2256"/>
      <c r="EY35" s="2256"/>
      <c r="EZ35" s="2256"/>
      <c r="FA35" s="529"/>
      <c r="FB35" s="529"/>
      <c r="FC35" s="2205" t="s">
        <v>38</v>
      </c>
      <c r="FD35" s="2205"/>
      <c r="FE35" s="2205"/>
      <c r="FF35" s="2220">
        <f>BG35</f>
        <v>0</v>
      </c>
      <c r="FG35" s="2220"/>
      <c r="FH35" s="2220"/>
      <c r="FI35" s="2221">
        <f>BM35</f>
        <v>0</v>
      </c>
      <c r="FJ35" s="2220"/>
      <c r="FK35" s="2222"/>
      <c r="FL35" s="2220">
        <f>BT35</f>
        <v>0</v>
      </c>
      <c r="FM35" s="2220"/>
      <c r="FN35" s="2220"/>
      <c r="FO35" s="2220"/>
      <c r="FP35" s="480"/>
    </row>
    <row r="36" spans="1:172" ht="24.9" customHeight="1" thickTop="1">
      <c r="A36" s="849"/>
      <c r="C36" s="961"/>
      <c r="D36" s="2265"/>
      <c r="E36" s="1460"/>
      <c r="F36" s="1465"/>
      <c r="G36" s="2238" t="str">
        <f>IF(CT28=1,"Travel Day(s):",IF(CT28=2,"Leave Day(s):"))</f>
        <v>Travel Day(s):</v>
      </c>
      <c r="H36" s="2239"/>
      <c r="I36" s="2239"/>
      <c r="J36" s="2239"/>
      <c r="K36" s="2239"/>
      <c r="L36" s="2239"/>
      <c r="M36" s="2240"/>
      <c r="N36" s="2240"/>
      <c r="O36" s="2240"/>
      <c r="P36" s="2240"/>
      <c r="Q36" s="2240"/>
      <c r="R36" s="2240"/>
      <c r="S36" s="2240"/>
      <c r="T36" s="2240"/>
      <c r="U36" s="2241"/>
      <c r="V36" s="1651"/>
      <c r="W36" s="1456"/>
      <c r="X36" s="1456"/>
      <c r="Y36" s="2231" t="str">
        <f>IF(CT28=2,M33,AF49)</f>
        <v/>
      </c>
      <c r="Z36" s="2231"/>
      <c r="AA36" s="2231"/>
      <c r="AB36" s="2231"/>
      <c r="AC36" s="2231"/>
      <c r="AD36" s="2242"/>
      <c r="AE36" s="2242"/>
      <c r="AF36" s="2242"/>
      <c r="AG36" s="2243"/>
      <c r="AH36" s="2243"/>
      <c r="AI36" s="2243"/>
      <c r="AJ36" s="1619"/>
      <c r="AK36" s="1461"/>
      <c r="AL36" s="1462"/>
      <c r="AM36" s="2247"/>
      <c r="AN36" s="2247"/>
      <c r="AO36" s="2247"/>
      <c r="AP36" s="2247"/>
      <c r="AQ36" s="1389"/>
      <c r="AR36" s="1845" t="s">
        <v>39</v>
      </c>
      <c r="AS36" s="1845"/>
      <c r="AT36" s="1845"/>
      <c r="AU36" s="1845"/>
      <c r="AV36" s="1845"/>
      <c r="AW36" s="2172">
        <v>14</v>
      </c>
      <c r="AX36" s="2172"/>
      <c r="AY36" s="1612"/>
      <c r="AZ36" s="1845" t="s">
        <v>40</v>
      </c>
      <c r="BA36" s="1845"/>
      <c r="BB36" s="1845"/>
      <c r="BC36" s="1845"/>
      <c r="BD36" s="1845"/>
      <c r="BE36" s="1845"/>
      <c r="BF36" s="1845"/>
      <c r="BG36" s="1845"/>
      <c r="BH36" s="1845"/>
      <c r="BI36" s="1845"/>
      <c r="BJ36" s="1845"/>
      <c r="BK36" s="1845"/>
      <c r="BL36" s="1845"/>
      <c r="BM36" s="1845"/>
      <c r="BN36" s="1845"/>
      <c r="BO36" s="1845"/>
      <c r="BP36" s="1845"/>
      <c r="BQ36" s="1845"/>
      <c r="BR36" s="1845"/>
      <c r="BS36" s="1845"/>
      <c r="BT36" s="1845"/>
      <c r="BU36" s="1845"/>
      <c r="BV36" s="1845"/>
      <c r="BW36" s="1845"/>
      <c r="BX36" s="1845"/>
      <c r="BY36" s="1845"/>
      <c r="BZ36" s="1845"/>
      <c r="CA36" s="1720"/>
      <c r="CB36" s="1720"/>
      <c r="CC36" s="1524"/>
      <c r="CD36" s="888"/>
      <c r="CE36" s="957"/>
      <c r="CF36" s="530"/>
      <c r="CG36" s="530"/>
      <c r="CH36" s="464"/>
      <c r="CI36" s="464"/>
      <c r="CJ36" s="464"/>
      <c r="CK36" s="464"/>
      <c r="CT36" s="210"/>
      <c r="CU36" s="531">
        <f>IF(CU33+CU34+CU35&gt;0,1,0)</f>
        <v>0</v>
      </c>
      <c r="CV36" s="531"/>
      <c r="CX36" s="1"/>
      <c r="CY36" s="209" t="s">
        <v>41</v>
      </c>
      <c r="CZ36" s="209">
        <v>16.05</v>
      </c>
      <c r="DA36" s="1"/>
      <c r="DB36" s="1"/>
      <c r="DC36" s="1"/>
      <c r="DE36" s="337"/>
      <c r="DF36" s="1"/>
      <c r="DG36" s="1"/>
      <c r="DJ36" s="1"/>
      <c r="DK36" s="337"/>
      <c r="DL36" s="337"/>
      <c r="DQ36" s="1"/>
      <c r="DW36" s="1"/>
      <c r="DX36" s="465"/>
      <c r="DY36" s="335"/>
      <c r="EA36" s="252"/>
      <c r="EB36" s="323"/>
      <c r="EC36" s="323"/>
      <c r="ED36" s="252"/>
      <c r="EJ36" s="1"/>
      <c r="EK36" s="1"/>
      <c r="EN36" s="1"/>
      <c r="EO36" s="1"/>
      <c r="EP36" s="1"/>
      <c r="ET36" s="335"/>
      <c r="EU36" s="482"/>
      <c r="EV36" s="483"/>
      <c r="EW36" s="484"/>
      <c r="EX36" s="484"/>
      <c r="EY36" s="484"/>
      <c r="EZ36" s="484"/>
      <c r="FA36" s="216"/>
      <c r="FB36" s="216"/>
      <c r="FC36" s="216"/>
      <c r="FD36" s="216"/>
      <c r="FE36" s="216"/>
      <c r="FF36" s="216"/>
      <c r="FG36" s="216"/>
      <c r="FH36" s="216"/>
      <c r="FI36" s="216"/>
      <c r="FJ36" s="216"/>
      <c r="FK36" s="216"/>
      <c r="FL36" s="216"/>
      <c r="FM36" s="216"/>
      <c r="FN36" s="216"/>
      <c r="FO36" s="216"/>
      <c r="FP36" s="216"/>
    </row>
    <row r="37" spans="1:172" ht="3.9" customHeight="1">
      <c r="A37" s="849"/>
      <c r="C37" s="961"/>
      <c r="D37" s="2265"/>
      <c r="E37" s="1460"/>
      <c r="F37" s="992"/>
      <c r="G37" s="992"/>
      <c r="H37" s="1456"/>
      <c r="I37" s="1456"/>
      <c r="J37" s="1456"/>
      <c r="K37" s="992"/>
      <c r="L37" s="1456"/>
      <c r="M37" s="1456"/>
      <c r="N37" s="1456"/>
      <c r="O37" s="1456"/>
      <c r="P37" s="1607"/>
      <c r="Q37" s="992"/>
      <c r="R37" s="992"/>
      <c r="S37" s="992"/>
      <c r="T37" s="992"/>
      <c r="U37" s="992"/>
      <c r="V37" s="905"/>
      <c r="W37" s="1456"/>
      <c r="X37" s="1456"/>
      <c r="Y37" s="992"/>
      <c r="Z37" s="992"/>
      <c r="AA37" s="992"/>
      <c r="AB37" s="992"/>
      <c r="AC37" s="992"/>
      <c r="AD37" s="992"/>
      <c r="AE37" s="992"/>
      <c r="AF37" s="992"/>
      <c r="AG37" s="992"/>
      <c r="AH37" s="992"/>
      <c r="AI37" s="992"/>
      <c r="AJ37" s="992"/>
      <c r="AK37" s="1466"/>
      <c r="AL37" s="1462"/>
      <c r="AM37" s="2247"/>
      <c r="AN37" s="2247"/>
      <c r="AO37" s="2247"/>
      <c r="AP37" s="2247"/>
      <c r="AQ37" s="1389"/>
      <c r="AR37" s="1003"/>
      <c r="AS37" s="1003"/>
      <c r="AT37" s="1003"/>
      <c r="AU37" s="1003"/>
      <c r="AV37" s="1003"/>
      <c r="AW37" s="1003"/>
      <c r="AX37" s="1003"/>
      <c r="AY37" s="1003"/>
      <c r="AZ37" s="1003"/>
      <c r="BA37" s="1003"/>
      <c r="BB37" s="1003"/>
      <c r="BC37" s="1003"/>
      <c r="BD37" s="1003"/>
      <c r="BE37" s="1003"/>
      <c r="BF37" s="1003"/>
      <c r="BG37" s="1003"/>
      <c r="BH37" s="1003"/>
      <c r="BI37" s="1003"/>
      <c r="BJ37" s="1003"/>
      <c r="BK37" s="1003"/>
      <c r="BL37" s="1003"/>
      <c r="BM37" s="1003"/>
      <c r="BN37" s="1003"/>
      <c r="BO37" s="1003"/>
      <c r="BP37" s="1003"/>
      <c r="BQ37" s="1003"/>
      <c r="BR37" s="1003"/>
      <c r="BS37" s="1003"/>
      <c r="BT37" s="1003"/>
      <c r="BU37" s="1003"/>
      <c r="BV37" s="1003"/>
      <c r="BW37" s="1003"/>
      <c r="BX37" s="1003"/>
      <c r="BY37" s="1003"/>
      <c r="BZ37" s="1003"/>
      <c r="CA37" s="1468"/>
      <c r="CB37" s="1721"/>
      <c r="CC37" s="1523"/>
      <c r="CD37" s="894"/>
      <c r="CE37" s="944"/>
      <c r="CF37" s="464"/>
      <c r="CG37" s="464"/>
      <c r="CH37" s="464"/>
      <c r="CI37" s="464"/>
      <c r="CJ37" s="464"/>
      <c r="CK37" s="464"/>
      <c r="CT37" s="210"/>
      <c r="CX37" s="1"/>
      <c r="CY37" s="1"/>
      <c r="CZ37" s="1"/>
      <c r="DA37" s="1"/>
      <c r="DB37" s="1"/>
      <c r="DC37" s="1"/>
      <c r="DE37" s="337"/>
      <c r="DF37" s="1"/>
      <c r="DG37" s="1"/>
      <c r="DJ37" s="1"/>
      <c r="DK37" s="337"/>
      <c r="DL37" s="337"/>
      <c r="DQ37" s="1"/>
      <c r="DW37" s="1"/>
      <c r="DX37" s="465"/>
      <c r="DY37" s="335"/>
      <c r="EA37" s="252"/>
      <c r="EB37" s="323"/>
      <c r="EC37" s="323"/>
      <c r="ED37" s="252"/>
      <c r="EJ37" s="1"/>
      <c r="EK37" s="1"/>
      <c r="EN37" s="1"/>
      <c r="EO37" s="1"/>
      <c r="EP37" s="1"/>
      <c r="ET37" s="335"/>
      <c r="EU37" s="482"/>
      <c r="EV37" s="483"/>
      <c r="EW37" s="484"/>
      <c r="EX37" s="484"/>
      <c r="EY37" s="484"/>
      <c r="EZ37" s="484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</row>
    <row r="38" spans="1:172" ht="3.9" customHeight="1" thickBot="1">
      <c r="A38" s="849"/>
      <c r="C38" s="961"/>
      <c r="D38" s="2265"/>
      <c r="E38" s="1460"/>
      <c r="F38" s="992"/>
      <c r="G38" s="992"/>
      <c r="H38" s="1456"/>
      <c r="I38" s="1456"/>
      <c r="J38" s="1456"/>
      <c r="K38" s="992"/>
      <c r="L38" s="1456"/>
      <c r="M38" s="1456"/>
      <c r="N38" s="1456"/>
      <c r="O38" s="1456"/>
      <c r="P38" s="1607"/>
      <c r="Q38" s="992"/>
      <c r="R38" s="992"/>
      <c r="S38" s="992"/>
      <c r="T38" s="992"/>
      <c r="U38" s="992"/>
      <c r="V38" s="905"/>
      <c r="W38" s="1456"/>
      <c r="X38" s="1456"/>
      <c r="Y38" s="992"/>
      <c r="Z38" s="992"/>
      <c r="AA38" s="992"/>
      <c r="AB38" s="992"/>
      <c r="AC38" s="992"/>
      <c r="AD38" s="992"/>
      <c r="AE38" s="992"/>
      <c r="AF38" s="992"/>
      <c r="AG38" s="992"/>
      <c r="AH38" s="992"/>
      <c r="AI38" s="992"/>
      <c r="AJ38" s="992"/>
      <c r="AK38" s="1466"/>
      <c r="AL38" s="1462"/>
      <c r="AM38" s="1732"/>
      <c r="AN38" s="1732"/>
      <c r="AO38" s="1732"/>
      <c r="AP38" s="1732"/>
      <c r="AQ38" s="1389"/>
      <c r="AR38" s="1003"/>
      <c r="AS38" s="1003"/>
      <c r="AT38" s="1003"/>
      <c r="AU38" s="1003"/>
      <c r="AV38" s="1003"/>
      <c r="AW38" s="1003"/>
      <c r="AX38" s="1003"/>
      <c r="AY38" s="1003"/>
      <c r="AZ38" s="1003"/>
      <c r="BA38" s="1003"/>
      <c r="BB38" s="1003"/>
      <c r="BC38" s="1003"/>
      <c r="BD38" s="1003"/>
      <c r="BE38" s="1003"/>
      <c r="BF38" s="1003"/>
      <c r="BG38" s="1003"/>
      <c r="BH38" s="1003"/>
      <c r="BI38" s="1003"/>
      <c r="BJ38" s="1003"/>
      <c r="BK38" s="1003"/>
      <c r="BL38" s="1003"/>
      <c r="BM38" s="1003"/>
      <c r="BN38" s="1003"/>
      <c r="BO38" s="1003"/>
      <c r="BP38" s="1003"/>
      <c r="BQ38" s="1003"/>
      <c r="BR38" s="1003"/>
      <c r="BS38" s="1003"/>
      <c r="BT38" s="1003"/>
      <c r="BU38" s="1003"/>
      <c r="BV38" s="1003"/>
      <c r="BW38" s="1003"/>
      <c r="BX38" s="1003"/>
      <c r="BY38" s="1003"/>
      <c r="BZ38" s="1003"/>
      <c r="CA38" s="1468"/>
      <c r="CB38" s="1721"/>
      <c r="CC38" s="1523"/>
      <c r="CD38" s="894"/>
      <c r="CE38" s="944"/>
      <c r="CF38" s="464"/>
      <c r="CG38" s="464"/>
      <c r="CH38" s="464"/>
      <c r="CI38" s="464"/>
      <c r="CJ38" s="464"/>
      <c r="CK38" s="464"/>
      <c r="CT38" s="210"/>
      <c r="CX38" s="1"/>
      <c r="CY38" s="1"/>
      <c r="CZ38" s="1"/>
      <c r="DA38" s="1"/>
      <c r="DB38" s="1"/>
      <c r="DC38" s="1"/>
      <c r="DE38" s="337"/>
      <c r="DF38" s="1"/>
      <c r="DG38" s="1"/>
      <c r="DJ38" s="1"/>
      <c r="DK38" s="337"/>
      <c r="DL38" s="337"/>
      <c r="DQ38" s="1"/>
      <c r="DW38" s="1"/>
      <c r="DX38" s="465"/>
      <c r="DY38" s="335"/>
      <c r="EA38" s="252"/>
      <c r="EB38" s="323"/>
      <c r="EC38" s="323"/>
      <c r="ED38" s="252"/>
      <c r="EJ38" s="1"/>
      <c r="EK38" s="1"/>
      <c r="EN38" s="1"/>
      <c r="EO38" s="1"/>
      <c r="EP38" s="1"/>
      <c r="ET38" s="335"/>
      <c r="EU38" s="482"/>
      <c r="EV38" s="483"/>
      <c r="EW38" s="484"/>
      <c r="EX38" s="484"/>
      <c r="EY38" s="484"/>
      <c r="EZ38" s="484"/>
      <c r="FA38" s="216"/>
      <c r="FB38" s="216"/>
      <c r="FC38" s="216"/>
      <c r="FD38" s="216"/>
      <c r="FE38" s="216"/>
      <c r="FF38" s="216"/>
      <c r="FG38" s="216"/>
      <c r="FH38" s="216"/>
      <c r="FI38" s="216"/>
      <c r="FJ38" s="216"/>
      <c r="FK38" s="216"/>
      <c r="FL38" s="216"/>
      <c r="FM38" s="216"/>
      <c r="FN38" s="216"/>
      <c r="FO38" s="216"/>
      <c r="FP38" s="216"/>
    </row>
    <row r="39" spans="1:172" ht="4.5" customHeight="1">
      <c r="A39" s="849"/>
      <c r="C39" s="961"/>
      <c r="D39" s="2265"/>
      <c r="E39" s="1460"/>
      <c r="F39" s="1456"/>
      <c r="G39" s="1456"/>
      <c r="H39" s="1456"/>
      <c r="I39" s="1456"/>
      <c r="J39" s="1456"/>
      <c r="K39" s="1456"/>
      <c r="L39" s="1456"/>
      <c r="M39" s="1456"/>
      <c r="N39" s="1456"/>
      <c r="O39" s="1456"/>
      <c r="P39" s="1607"/>
      <c r="Q39" s="992"/>
      <c r="R39" s="992"/>
      <c r="S39" s="992"/>
      <c r="T39" s="992"/>
      <c r="U39" s="992"/>
      <c r="V39" s="905"/>
      <c r="W39" s="1456"/>
      <c r="X39" s="1456"/>
      <c r="Y39" s="992"/>
      <c r="Z39" s="992"/>
      <c r="AA39" s="992"/>
      <c r="AB39" s="992"/>
      <c r="AC39" s="992"/>
      <c r="AD39" s="992"/>
      <c r="AE39" s="992"/>
      <c r="AF39" s="992"/>
      <c r="AG39" s="992"/>
      <c r="AH39" s="992"/>
      <c r="AI39" s="992"/>
      <c r="AJ39" s="992"/>
      <c r="AK39" s="1466"/>
      <c r="AL39" s="1462"/>
      <c r="AM39" s="1733"/>
      <c r="AN39" s="1733"/>
      <c r="AO39" s="1734"/>
      <c r="AP39" s="1735"/>
      <c r="AQ39" s="1662"/>
      <c r="AR39" s="1736"/>
      <c r="AS39" s="1736"/>
      <c r="AT39" s="1736"/>
      <c r="AU39" s="1736"/>
      <c r="AV39" s="1736"/>
      <c r="AW39" s="1736"/>
      <c r="AX39" s="1736"/>
      <c r="AY39" s="1736"/>
      <c r="AZ39" s="1736"/>
      <c r="BA39" s="1736"/>
      <c r="BB39" s="1736"/>
      <c r="BC39" s="1736"/>
      <c r="BD39" s="1736"/>
      <c r="BE39" s="1736"/>
      <c r="BF39" s="1736"/>
      <c r="BG39" s="2216"/>
      <c r="BH39" s="2216"/>
      <c r="BI39" s="2216"/>
      <c r="BJ39" s="2216"/>
      <c r="BK39" s="2216"/>
      <c r="BL39" s="2216"/>
      <c r="BM39" s="2216"/>
      <c r="BN39" s="2216"/>
      <c r="BO39" s="2216"/>
      <c r="BP39" s="2216"/>
      <c r="BQ39" s="2216"/>
      <c r="BR39" s="2216"/>
      <c r="BS39" s="2216"/>
      <c r="BT39" s="1736"/>
      <c r="BU39" s="1736"/>
      <c r="BV39" s="1736"/>
      <c r="BW39" s="1736"/>
      <c r="BX39" s="1736"/>
      <c r="BY39" s="1736"/>
      <c r="BZ39" s="1736"/>
      <c r="CA39" s="1737"/>
      <c r="CB39" s="1525"/>
      <c r="CC39" s="1523"/>
      <c r="CD39" s="894"/>
      <c r="CE39" s="944"/>
      <c r="CF39" s="464"/>
      <c r="CG39" s="464"/>
      <c r="CH39" s="464"/>
      <c r="CI39" s="464"/>
      <c r="CJ39" s="464"/>
      <c r="CK39" s="464"/>
      <c r="CT39" s="210"/>
      <c r="CX39" s="1"/>
      <c r="CY39" s="1"/>
      <c r="CZ39" s="1"/>
      <c r="DA39" s="1"/>
      <c r="DB39" s="1"/>
      <c r="DC39" s="1"/>
      <c r="DE39" s="337"/>
      <c r="DF39" s="1"/>
      <c r="DG39" s="1"/>
      <c r="DJ39" s="1"/>
      <c r="DK39" s="337"/>
      <c r="DL39" s="337"/>
      <c r="DQ39" s="1"/>
      <c r="DW39" s="1"/>
      <c r="DX39" s="465"/>
      <c r="DY39" s="335"/>
      <c r="EA39" s="252"/>
      <c r="EB39" s="323"/>
      <c r="EC39" s="323"/>
      <c r="ED39" s="252"/>
      <c r="EJ39" s="1"/>
      <c r="EK39" s="1"/>
      <c r="EN39" s="1"/>
      <c r="EO39" s="1"/>
      <c r="EP39" s="1"/>
      <c r="ET39" s="335"/>
      <c r="EU39" s="482"/>
      <c r="EV39" s="483"/>
      <c r="EW39" s="484"/>
      <c r="EX39" s="484"/>
      <c r="EY39" s="484"/>
      <c r="EZ39" s="484"/>
      <c r="FA39" s="216"/>
      <c r="FB39" s="216"/>
      <c r="FC39" s="216"/>
      <c r="FD39" s="216"/>
      <c r="FE39" s="216"/>
      <c r="FF39" s="216"/>
      <c r="FG39" s="216"/>
      <c r="FH39" s="216"/>
      <c r="FI39" s="216"/>
      <c r="FJ39" s="216"/>
      <c r="FK39" s="216"/>
      <c r="FL39" s="216"/>
      <c r="FM39" s="216"/>
      <c r="FN39" s="216"/>
      <c r="FO39" s="216"/>
      <c r="FP39" s="216"/>
    </row>
    <row r="40" spans="1:172" ht="3.9" customHeight="1" thickBot="1">
      <c r="A40" s="849"/>
      <c r="C40" s="961"/>
      <c r="D40" s="2265"/>
      <c r="E40" s="1460"/>
      <c r="F40" s="1456"/>
      <c r="G40" s="1456"/>
      <c r="H40" s="1456"/>
      <c r="I40" s="1456"/>
      <c r="J40" s="1456"/>
      <c r="K40" s="1456"/>
      <c r="L40" s="1456"/>
      <c r="M40" s="1456"/>
      <c r="N40" s="1456"/>
      <c r="O40" s="1456"/>
      <c r="P40" s="1607"/>
      <c r="Q40" s="992"/>
      <c r="R40" s="992"/>
      <c r="S40" s="992"/>
      <c r="T40" s="992"/>
      <c r="U40" s="992"/>
      <c r="V40" s="905"/>
      <c r="W40" s="1456"/>
      <c r="X40" s="1456"/>
      <c r="Y40" s="992"/>
      <c r="Z40" s="992"/>
      <c r="AA40" s="992"/>
      <c r="AB40" s="992"/>
      <c r="AC40" s="992"/>
      <c r="AD40" s="992"/>
      <c r="AE40" s="992"/>
      <c r="AF40" s="992"/>
      <c r="AG40" s="992"/>
      <c r="AH40" s="992"/>
      <c r="AI40" s="992"/>
      <c r="AJ40" s="992"/>
      <c r="AK40" s="1466"/>
      <c r="AL40" s="1462"/>
      <c r="AM40" s="2170" t="s">
        <v>90</v>
      </c>
      <c r="AN40" s="2170"/>
      <c r="AO40" s="2170"/>
      <c r="AP40" s="2170"/>
      <c r="AQ40" s="1389"/>
      <c r="AR40" s="1003"/>
      <c r="AS40" s="1003"/>
      <c r="AT40" s="1003"/>
      <c r="AU40" s="1003"/>
      <c r="AV40" s="1003"/>
      <c r="AW40" s="1003"/>
      <c r="AX40" s="1003"/>
      <c r="AY40" s="905"/>
      <c r="AZ40" s="905"/>
      <c r="BA40" s="905"/>
      <c r="BB40" s="905"/>
      <c r="BC40" s="905"/>
      <c r="BD40" s="905"/>
      <c r="BE40" s="905"/>
      <c r="BF40" s="905"/>
      <c r="BG40" s="905"/>
      <c r="BH40" s="905"/>
      <c r="BI40" s="905"/>
      <c r="BJ40" s="905"/>
      <c r="BK40" s="905"/>
      <c r="BL40" s="905"/>
      <c r="BM40" s="905"/>
      <c r="BN40" s="905"/>
      <c r="BO40" s="905"/>
      <c r="BP40" s="905"/>
      <c r="BQ40" s="905"/>
      <c r="BR40" s="905"/>
      <c r="BS40" s="905"/>
      <c r="BT40" s="992"/>
      <c r="BU40" s="986"/>
      <c r="BV40" s="986"/>
      <c r="BW40" s="986"/>
      <c r="BX40" s="986"/>
      <c r="BY40" s="986"/>
      <c r="BZ40" s="986"/>
      <c r="CA40" s="1468"/>
      <c r="CB40" s="1525"/>
      <c r="CC40" s="1523"/>
      <c r="CD40" s="894"/>
      <c r="CE40" s="944"/>
      <c r="CF40" s="464"/>
      <c r="CG40" s="464"/>
      <c r="CH40" s="464"/>
      <c r="CI40" s="464"/>
      <c r="CJ40" s="464"/>
      <c r="CK40" s="464"/>
      <c r="CT40" s="210"/>
      <c r="CX40" s="1"/>
      <c r="CY40" s="1"/>
      <c r="CZ40" s="1"/>
      <c r="DA40" s="1"/>
      <c r="DB40" s="1"/>
      <c r="DC40" s="1"/>
      <c r="DE40" s="337"/>
      <c r="DF40" s="1"/>
      <c r="DG40" s="1"/>
      <c r="DJ40" s="1"/>
      <c r="DK40" s="337"/>
      <c r="DL40" s="337"/>
      <c r="DQ40" s="1"/>
      <c r="DW40" s="1"/>
      <c r="DX40" s="465"/>
      <c r="DY40" s="335"/>
      <c r="EA40" s="252"/>
      <c r="EB40" s="323"/>
      <c r="EC40" s="323"/>
      <c r="ED40" s="252"/>
      <c r="EJ40" s="1"/>
      <c r="EK40" s="1"/>
      <c r="EN40" s="1"/>
      <c r="EO40" s="1"/>
      <c r="EP40" s="1"/>
      <c r="ET40" s="335"/>
      <c r="EU40" s="482"/>
      <c r="EV40" s="483"/>
      <c r="EW40" s="484"/>
      <c r="EX40" s="484"/>
      <c r="EY40" s="484"/>
      <c r="EZ40" s="484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</row>
    <row r="41" spans="1:172" ht="24.9" customHeight="1" thickBot="1">
      <c r="A41" s="849"/>
      <c r="C41" s="961"/>
      <c r="D41" s="2265"/>
      <c r="E41" s="1460"/>
      <c r="F41" s="1456"/>
      <c r="G41" s="1456"/>
      <c r="H41" s="1456"/>
      <c r="I41" s="1456"/>
      <c r="J41" s="1456"/>
      <c r="K41" s="1454"/>
      <c r="L41" s="1456"/>
      <c r="M41" s="1456"/>
      <c r="N41" s="1456"/>
      <c r="O41" s="1456"/>
      <c r="P41" s="1607"/>
      <c r="Q41" s="992"/>
      <c r="R41" s="992"/>
      <c r="S41" s="992"/>
      <c r="T41" s="992"/>
      <c r="U41" s="992"/>
      <c r="V41" s="905"/>
      <c r="W41" s="1456"/>
      <c r="X41" s="1456"/>
      <c r="Y41" s="1845" t="s">
        <v>42</v>
      </c>
      <c r="Z41" s="1845"/>
      <c r="AA41" s="1845"/>
      <c r="AB41" s="1845"/>
      <c r="AC41" s="1845"/>
      <c r="AD41" s="1845"/>
      <c r="AE41" s="992"/>
      <c r="AF41" s="2194" t="str">
        <f>IF(CT28=1,AC49,IF(CT28=2,DG246))</f>
        <v/>
      </c>
      <c r="AG41" s="2194"/>
      <c r="AH41" s="992"/>
      <c r="AI41" s="992"/>
      <c r="AJ41" s="992"/>
      <c r="AK41" s="1466"/>
      <c r="AL41" s="905"/>
      <c r="AM41" s="2170"/>
      <c r="AN41" s="2170"/>
      <c r="AO41" s="2170"/>
      <c r="AP41" s="2170"/>
      <c r="AQ41" s="1389"/>
      <c r="AR41" s="1845" t="s">
        <v>43</v>
      </c>
      <c r="AS41" s="1845"/>
      <c r="AT41" s="1845"/>
      <c r="AU41" s="1845"/>
      <c r="AV41" s="1845"/>
      <c r="AW41" s="1845"/>
      <c r="AX41" s="1845"/>
      <c r="AY41" s="1845"/>
      <c r="AZ41" s="1845"/>
      <c r="BA41" s="1845"/>
      <c r="BB41" s="1845"/>
      <c r="BC41" s="1845"/>
      <c r="BD41" s="1845"/>
      <c r="BE41" s="1845"/>
      <c r="BF41" s="1845"/>
      <c r="BG41" s="1845"/>
      <c r="BH41" s="1845"/>
      <c r="BI41" s="1845"/>
      <c r="BJ41" s="1845"/>
      <c r="BK41" s="1845"/>
      <c r="BL41" s="1845"/>
      <c r="BM41" s="1845"/>
      <c r="BN41" s="1845"/>
      <c r="BO41" s="1845"/>
      <c r="BP41" s="1845"/>
      <c r="BQ41" s="1845"/>
      <c r="BR41" s="1845"/>
      <c r="BS41" s="1845"/>
      <c r="BT41" s="2217"/>
      <c r="BU41" s="2217"/>
      <c r="BV41" s="2217"/>
      <c r="BW41" s="2217"/>
      <c r="BX41" s="2217"/>
      <c r="BY41" s="2217"/>
      <c r="BZ41" s="2217"/>
      <c r="CA41" s="1730"/>
      <c r="CB41" s="1722"/>
      <c r="CC41" s="1523"/>
      <c r="CD41" s="889"/>
      <c r="CE41" s="940"/>
      <c r="CF41" s="211"/>
      <c r="CG41" s="211"/>
      <c r="CH41" s="464"/>
      <c r="CI41" s="464"/>
      <c r="CJ41" s="464"/>
      <c r="CK41" s="464"/>
      <c r="CL41" s="533"/>
      <c r="CM41" s="533"/>
      <c r="CN41" s="533"/>
      <c r="CO41" s="533"/>
      <c r="CP41" s="533"/>
      <c r="CQ41" s="533"/>
      <c r="CR41" s="533"/>
      <c r="CS41" s="533"/>
      <c r="CT41" s="532"/>
      <c r="CU41" s="209">
        <f>IF(BT41="",0,1)</f>
        <v>0</v>
      </c>
      <c r="CW41" s="533">
        <f>IF(CU41+CU42&gt;0,1,0)</f>
        <v>0</v>
      </c>
      <c r="CX41" s="534">
        <f>CW42+CW41</f>
        <v>0</v>
      </c>
      <c r="CY41" s="1"/>
      <c r="CZ41" s="1"/>
      <c r="DA41" s="1"/>
      <c r="DB41" s="1"/>
      <c r="DC41" s="1"/>
      <c r="DE41" s="337"/>
      <c r="DF41" s="1"/>
      <c r="DG41" s="252"/>
      <c r="DH41" s="252"/>
      <c r="DI41" s="252"/>
      <c r="DK41" s="535"/>
      <c r="DL41" s="535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536"/>
      <c r="DY41" s="537"/>
      <c r="DZ41" s="252"/>
      <c r="EA41" s="252"/>
      <c r="EB41" s="252"/>
      <c r="EC41" s="252"/>
      <c r="ED41" s="252"/>
      <c r="EE41" s="252"/>
      <c r="EF41" s="252"/>
      <c r="EG41" s="252"/>
      <c r="EH41" s="252"/>
      <c r="EJ41" s="1"/>
      <c r="EK41" s="1"/>
      <c r="EN41" s="1"/>
      <c r="EO41" s="1"/>
      <c r="EP41" s="1"/>
      <c r="ET41" s="335"/>
      <c r="EU41" s="538"/>
      <c r="EV41" s="2183" t="s">
        <v>44</v>
      </c>
      <c r="EW41" s="2184"/>
      <c r="EX41" s="2184"/>
      <c r="EY41" s="2184"/>
      <c r="EZ41" s="2185"/>
      <c r="FA41" s="539"/>
      <c r="FB41" s="539"/>
      <c r="FC41" s="539"/>
      <c r="FD41" s="539"/>
      <c r="FE41" s="2192" t="s">
        <v>45</v>
      </c>
      <c r="FF41" s="2192"/>
      <c r="FG41" s="2192"/>
      <c r="FH41" s="2192"/>
      <c r="FI41" s="2192"/>
      <c r="FJ41" s="2192"/>
      <c r="FK41" s="2192"/>
      <c r="FL41" s="2193">
        <f>BT41</f>
        <v>0</v>
      </c>
      <c r="FM41" s="2193"/>
      <c r="FN41" s="2193"/>
      <c r="FO41" s="2193"/>
      <c r="FP41" s="471"/>
    </row>
    <row r="42" spans="1:172" ht="24.9" customHeight="1" thickTop="1" thickBot="1">
      <c r="A42" s="849"/>
      <c r="C42" s="961"/>
      <c r="D42" s="2265"/>
      <c r="E42" s="1460"/>
      <c r="F42" s="992"/>
      <c r="G42" s="1454"/>
      <c r="H42" s="1454"/>
      <c r="I42" s="1454"/>
      <c r="J42" s="1454"/>
      <c r="K42" s="1454"/>
      <c r="L42" s="1469"/>
      <c r="M42" s="1469"/>
      <c r="N42" s="1469"/>
      <c r="O42" s="1469"/>
      <c r="P42" s="1470"/>
      <c r="Q42" s="992"/>
      <c r="R42" s="992"/>
      <c r="S42" s="992"/>
      <c r="T42" s="992"/>
      <c r="U42" s="992"/>
      <c r="V42" s="1464"/>
      <c r="W42" s="1456"/>
      <c r="X42" s="1456"/>
      <c r="Y42" s="1845" t="s">
        <v>46</v>
      </c>
      <c r="Z42" s="1845"/>
      <c r="AA42" s="1845"/>
      <c r="AB42" s="1845"/>
      <c r="AC42" s="1845"/>
      <c r="AD42" s="1845"/>
      <c r="AE42" s="992"/>
      <c r="AF42" s="2194" t="str">
        <f>IF(M33="","",IF(CT28=1,M33-30,IF(CT28=2,DG249-30)))</f>
        <v/>
      </c>
      <c r="AG42" s="2194"/>
      <c r="AH42" s="992"/>
      <c r="AI42" s="992"/>
      <c r="AJ42" s="992"/>
      <c r="AK42" s="1466"/>
      <c r="AL42" s="1471"/>
      <c r="AM42" s="2170"/>
      <c r="AN42" s="2170"/>
      <c r="AO42" s="2170"/>
      <c r="AP42" s="2170"/>
      <c r="AQ42" s="1389"/>
      <c r="AR42" s="1845" t="s">
        <v>47</v>
      </c>
      <c r="AS42" s="1845"/>
      <c r="AT42" s="1845"/>
      <c r="AU42" s="1845"/>
      <c r="AV42" s="1845"/>
      <c r="AW42" s="1845"/>
      <c r="AX42" s="1845"/>
      <c r="AY42" s="1845"/>
      <c r="AZ42" s="1845"/>
      <c r="BA42" s="1845"/>
      <c r="BB42" s="1845"/>
      <c r="BC42" s="1845"/>
      <c r="BD42" s="1845"/>
      <c r="BE42" s="1845"/>
      <c r="BF42" s="1845"/>
      <c r="BG42" s="1845"/>
      <c r="BH42" s="1845"/>
      <c r="BI42" s="1845"/>
      <c r="BJ42" s="1845"/>
      <c r="BK42" s="1845"/>
      <c r="BL42" s="1845"/>
      <c r="BM42" s="1845"/>
      <c r="BN42" s="1845"/>
      <c r="BO42" s="1845"/>
      <c r="BP42" s="1845"/>
      <c r="BQ42" s="1845"/>
      <c r="BR42" s="1845"/>
      <c r="BS42" s="1845"/>
      <c r="BT42" s="2195"/>
      <c r="BU42" s="2195"/>
      <c r="BV42" s="2195"/>
      <c r="BW42" s="2195"/>
      <c r="BX42" s="2195"/>
      <c r="BY42" s="2195"/>
      <c r="BZ42" s="2195"/>
      <c r="CA42" s="1731"/>
      <c r="CB42" s="1625"/>
      <c r="CC42" s="1027"/>
      <c r="CD42" s="940"/>
      <c r="CE42" s="959"/>
      <c r="CF42" s="540"/>
      <c r="CG42" s="540"/>
      <c r="CH42" s="464"/>
      <c r="CI42" s="464"/>
      <c r="CJ42" s="464"/>
      <c r="CK42" s="464"/>
      <c r="CT42" s="210"/>
      <c r="CU42" s="209">
        <f>IF(BT42="",0,1)</f>
        <v>0</v>
      </c>
      <c r="CW42" s="533">
        <f>IF(BT42="",0,1)</f>
        <v>0</v>
      </c>
      <c r="CX42" s="1" t="b">
        <f>IF(CX41=0,FALSE,TRUE)</f>
        <v>0</v>
      </c>
      <c r="CY42" s="522">
        <f>CM174</f>
        <v>0.22</v>
      </c>
      <c r="CZ42" s="1"/>
      <c r="DA42" s="1"/>
      <c r="DB42" s="1"/>
      <c r="DC42" s="1"/>
      <c r="DE42" s="337"/>
      <c r="DF42" s="1"/>
      <c r="DG42" s="252"/>
      <c r="DH42" s="252"/>
      <c r="DI42" s="252"/>
      <c r="DK42" s="535"/>
      <c r="DL42" s="535"/>
      <c r="DM42" s="252"/>
      <c r="DN42" s="252"/>
      <c r="DO42" s="252"/>
      <c r="DP42" s="252"/>
      <c r="DQ42" s="252"/>
      <c r="DR42" s="252"/>
      <c r="DS42" s="252"/>
      <c r="DT42" s="252"/>
      <c r="DU42" s="252"/>
      <c r="DV42" s="252"/>
      <c r="DW42" s="252"/>
      <c r="DX42" s="536"/>
      <c r="DY42" s="537"/>
      <c r="DZ42" s="252"/>
      <c r="EA42" s="252"/>
      <c r="EB42" s="252"/>
      <c r="EC42" s="252"/>
      <c r="ED42" s="252"/>
      <c r="EE42" s="252"/>
      <c r="EF42" s="252"/>
      <c r="EG42" s="252"/>
      <c r="EH42" s="252"/>
      <c r="EJ42" s="1"/>
      <c r="EK42" s="1"/>
      <c r="EN42" s="1"/>
      <c r="EO42" s="1"/>
      <c r="EP42" s="1"/>
      <c r="ET42" s="335"/>
      <c r="EU42" s="541"/>
      <c r="EV42" s="2186"/>
      <c r="EW42" s="2187"/>
      <c r="EX42" s="2187"/>
      <c r="EY42" s="2187"/>
      <c r="EZ42" s="2188"/>
      <c r="FA42" s="542"/>
      <c r="FB42" s="542"/>
      <c r="FC42" s="542"/>
      <c r="FD42" s="542"/>
      <c r="FE42" s="2196" t="s">
        <v>48</v>
      </c>
      <c r="FF42" s="2196"/>
      <c r="FG42" s="2196"/>
      <c r="FH42" s="2196"/>
      <c r="FI42" s="2196"/>
      <c r="FJ42" s="2196"/>
      <c r="FK42" s="2196"/>
      <c r="FL42" s="2197">
        <f>BT42</f>
        <v>0</v>
      </c>
      <c r="FM42" s="2197"/>
      <c r="FN42" s="2197"/>
      <c r="FO42" s="2197"/>
      <c r="FP42" s="476"/>
    </row>
    <row r="43" spans="1:172" ht="3.9" customHeight="1" thickTop="1" thickBot="1">
      <c r="A43" s="849"/>
      <c r="C43" s="961"/>
      <c r="D43" s="2265"/>
      <c r="E43" s="1460"/>
      <c r="F43" s="992"/>
      <c r="G43" s="992"/>
      <c r="H43" s="1472"/>
      <c r="I43" s="992"/>
      <c r="J43" s="1473"/>
      <c r="K43" s="992"/>
      <c r="L43" s="1472"/>
      <c r="M43" s="992"/>
      <c r="N43" s="1473"/>
      <c r="O43" s="1473"/>
      <c r="P43" s="992"/>
      <c r="Q43" s="1472"/>
      <c r="R43" s="1472"/>
      <c r="S43" s="992"/>
      <c r="T43" s="992"/>
      <c r="U43" s="992"/>
      <c r="V43" s="1464"/>
      <c r="W43" s="1464"/>
      <c r="X43" s="1464"/>
      <c r="Y43" s="992"/>
      <c r="Z43" s="992"/>
      <c r="AA43" s="992"/>
      <c r="AB43" s="992"/>
      <c r="AC43" s="992"/>
      <c r="AD43" s="992"/>
      <c r="AE43" s="992"/>
      <c r="AF43" s="992"/>
      <c r="AG43" s="992"/>
      <c r="AH43" s="992"/>
      <c r="AI43" s="992"/>
      <c r="AJ43" s="992"/>
      <c r="AK43" s="1466"/>
      <c r="AL43" s="1462"/>
      <c r="AM43" s="2170"/>
      <c r="AN43" s="2170"/>
      <c r="AO43" s="2170"/>
      <c r="AP43" s="2170"/>
      <c r="AQ43" s="1389"/>
      <c r="AR43" s="905"/>
      <c r="AS43" s="905"/>
      <c r="AT43" s="905"/>
      <c r="AU43" s="905"/>
      <c r="AV43" s="905"/>
      <c r="AW43" s="905"/>
      <c r="AX43" s="905"/>
      <c r="AY43" s="905"/>
      <c r="AZ43" s="905"/>
      <c r="BA43" s="905"/>
      <c r="BB43" s="905"/>
      <c r="BC43" s="1003"/>
      <c r="BD43" s="1003"/>
      <c r="BE43" s="1003"/>
      <c r="BF43" s="1003"/>
      <c r="BG43" s="905"/>
      <c r="BH43" s="905"/>
      <c r="BI43" s="905"/>
      <c r="BJ43" s="905"/>
      <c r="BK43" s="905"/>
      <c r="BL43" s="905"/>
      <c r="BM43" s="905"/>
      <c r="BN43" s="905"/>
      <c r="BO43" s="905"/>
      <c r="BP43" s="905"/>
      <c r="BQ43" s="905"/>
      <c r="BR43" s="905"/>
      <c r="BS43" s="905"/>
      <c r="BT43" s="905"/>
      <c r="BU43" s="905"/>
      <c r="BV43" s="905"/>
      <c r="BW43" s="905"/>
      <c r="BX43" s="905"/>
      <c r="BY43" s="905"/>
      <c r="BZ43" s="905"/>
      <c r="CA43" s="905"/>
      <c r="CB43" s="1384"/>
      <c r="CC43" s="1027"/>
      <c r="CD43" s="944"/>
      <c r="CE43" s="944"/>
      <c r="CF43" s="464"/>
      <c r="CG43" s="464"/>
      <c r="CH43" s="464"/>
      <c r="CI43" s="464"/>
      <c r="CJ43" s="464"/>
      <c r="CK43" s="464"/>
      <c r="CT43" s="210"/>
      <c r="CX43" s="1"/>
      <c r="CY43" s="522"/>
      <c r="CZ43" s="543"/>
      <c r="DA43" s="543"/>
      <c r="DB43" s="543"/>
      <c r="DC43" s="543"/>
      <c r="DD43" s="544"/>
      <c r="DE43" s="545"/>
      <c r="DF43" s="544"/>
      <c r="DG43" s="546"/>
      <c r="DH43" s="546"/>
      <c r="DI43" s="546"/>
      <c r="DJ43" s="546"/>
      <c r="DK43" s="547"/>
      <c r="DL43" s="547"/>
      <c r="DM43" s="548"/>
      <c r="DN43" s="548"/>
      <c r="DO43" s="548"/>
      <c r="DP43" s="548"/>
      <c r="DQ43" s="548"/>
      <c r="DR43" s="548"/>
      <c r="DS43" s="548"/>
      <c r="DT43" s="252"/>
      <c r="DU43" s="252"/>
      <c r="DV43" s="252"/>
      <c r="DW43" s="252"/>
      <c r="DX43" s="536"/>
      <c r="DY43" s="537"/>
      <c r="DZ43" s="252"/>
      <c r="EA43" s="252"/>
      <c r="EB43" s="252"/>
      <c r="EC43" s="252"/>
      <c r="ED43" s="252"/>
      <c r="EE43" s="252"/>
      <c r="EF43" s="252"/>
      <c r="EG43" s="252"/>
      <c r="EH43" s="252"/>
      <c r="EJ43" s="1"/>
      <c r="EK43" s="1"/>
      <c r="EN43" s="1"/>
      <c r="EO43" s="1"/>
      <c r="EP43" s="1"/>
      <c r="ET43" s="335"/>
      <c r="EU43" s="541"/>
      <c r="EV43" s="2186"/>
      <c r="EW43" s="2187"/>
      <c r="EX43" s="2187"/>
      <c r="EY43" s="2187"/>
      <c r="EZ43" s="2188"/>
      <c r="FA43" s="549"/>
      <c r="FB43" s="549"/>
      <c r="FC43" s="549"/>
      <c r="FD43" s="549"/>
      <c r="FE43" s="549"/>
      <c r="FF43" s="549"/>
      <c r="FG43" s="549"/>
      <c r="FH43" s="549"/>
      <c r="FI43" s="549"/>
      <c r="FJ43" s="549"/>
      <c r="FK43" s="549"/>
      <c r="FL43" s="549"/>
      <c r="FM43" s="549"/>
      <c r="FN43" s="549"/>
      <c r="FO43" s="549"/>
      <c r="FP43" s="476"/>
    </row>
    <row r="44" spans="1:172" ht="4.5" customHeight="1" thickTop="1" thickBot="1">
      <c r="A44" s="849"/>
      <c r="C44" s="961"/>
      <c r="D44" s="2265"/>
      <c r="E44" s="1460"/>
      <c r="F44" s="992"/>
      <c r="G44" s="992"/>
      <c r="H44" s="1472"/>
      <c r="I44" s="992"/>
      <c r="J44" s="1473"/>
      <c r="K44" s="992"/>
      <c r="L44" s="1472"/>
      <c r="M44" s="992"/>
      <c r="N44" s="1473"/>
      <c r="O44" s="1473"/>
      <c r="P44" s="992"/>
      <c r="Q44" s="1472"/>
      <c r="R44" s="1472"/>
      <c r="S44" s="992"/>
      <c r="T44" s="992"/>
      <c r="U44" s="992"/>
      <c r="V44" s="1464"/>
      <c r="W44" s="1464"/>
      <c r="X44" s="1464"/>
      <c r="Y44" s="992"/>
      <c r="Z44" s="992"/>
      <c r="AA44" s="992"/>
      <c r="AB44" s="992"/>
      <c r="AC44" s="992"/>
      <c r="AD44" s="992"/>
      <c r="AE44" s="992"/>
      <c r="AF44" s="992"/>
      <c r="AG44" s="992"/>
      <c r="AH44" s="992"/>
      <c r="AI44" s="992"/>
      <c r="AJ44" s="992"/>
      <c r="AK44" s="1466"/>
      <c r="AL44" s="1462"/>
      <c r="AM44" s="1709"/>
      <c r="AN44" s="1709"/>
      <c r="AO44" s="1709"/>
      <c r="AP44" s="1709"/>
      <c r="AQ44" s="1389"/>
      <c r="AR44" s="905"/>
      <c r="AS44" s="905"/>
      <c r="AT44" s="905"/>
      <c r="AU44" s="905"/>
      <c r="AV44" s="905"/>
      <c r="AW44" s="905"/>
      <c r="AX44" s="905"/>
      <c r="AY44" s="905"/>
      <c r="AZ44" s="905"/>
      <c r="BA44" s="905"/>
      <c r="BB44" s="905"/>
      <c r="BC44" s="1003"/>
      <c r="BD44" s="1003"/>
      <c r="BE44" s="1003"/>
      <c r="BF44" s="1003"/>
      <c r="BG44" s="905"/>
      <c r="BH44" s="905"/>
      <c r="BI44" s="905"/>
      <c r="BJ44" s="905"/>
      <c r="BK44" s="905"/>
      <c r="BL44" s="905"/>
      <c r="BM44" s="905"/>
      <c r="BN44" s="905"/>
      <c r="BO44" s="905"/>
      <c r="BP44" s="905"/>
      <c r="BQ44" s="905"/>
      <c r="BR44" s="905"/>
      <c r="BS44" s="905"/>
      <c r="BT44" s="905"/>
      <c r="BU44" s="905"/>
      <c r="BV44" s="905"/>
      <c r="BW44" s="905"/>
      <c r="BX44" s="905"/>
      <c r="BY44" s="905"/>
      <c r="BZ44" s="905"/>
      <c r="CA44" s="905"/>
      <c r="CB44" s="1384"/>
      <c r="CC44" s="1027"/>
      <c r="CD44" s="944"/>
      <c r="CE44" s="944"/>
      <c r="CF44" s="464"/>
      <c r="CG44" s="464"/>
      <c r="CH44" s="464"/>
      <c r="CI44" s="464"/>
      <c r="CJ44" s="464"/>
      <c r="CK44" s="464"/>
      <c r="CT44" s="210"/>
      <c r="CX44" s="1"/>
      <c r="CY44" s="522"/>
      <c r="CZ44" s="543"/>
      <c r="DA44" s="543"/>
      <c r="DB44" s="543"/>
      <c r="DC44" s="543"/>
      <c r="DD44" s="544"/>
      <c r="DE44" s="545"/>
      <c r="DF44" s="544"/>
      <c r="DG44" s="546"/>
      <c r="DH44" s="546"/>
      <c r="DI44" s="546"/>
      <c r="DJ44" s="546"/>
      <c r="DK44" s="547"/>
      <c r="DL44" s="547"/>
      <c r="DM44" s="548"/>
      <c r="DN44" s="548"/>
      <c r="DO44" s="548"/>
      <c r="DP44" s="548"/>
      <c r="DQ44" s="548"/>
      <c r="DR44" s="548"/>
      <c r="DS44" s="548"/>
      <c r="DT44" s="252"/>
      <c r="DU44" s="252"/>
      <c r="DV44" s="252"/>
      <c r="DW44" s="252"/>
      <c r="DX44" s="536"/>
      <c r="DY44" s="537"/>
      <c r="DZ44" s="252"/>
      <c r="EA44" s="252"/>
      <c r="EB44" s="252"/>
      <c r="EC44" s="252"/>
      <c r="ED44" s="252"/>
      <c r="EE44" s="252"/>
      <c r="EF44" s="252"/>
      <c r="EG44" s="252"/>
      <c r="EH44" s="252"/>
      <c r="EJ44" s="1"/>
      <c r="EK44" s="1"/>
      <c r="EN44" s="1"/>
      <c r="EO44" s="1"/>
      <c r="EP44" s="1"/>
      <c r="ET44" s="335"/>
      <c r="EU44" s="541"/>
      <c r="EV44" s="2186"/>
      <c r="EW44" s="2187"/>
      <c r="EX44" s="2187"/>
      <c r="EY44" s="2187"/>
      <c r="EZ44" s="2188"/>
      <c r="FA44" s="549"/>
      <c r="FB44" s="549"/>
      <c r="FC44" s="549"/>
      <c r="FD44" s="549"/>
      <c r="FE44" s="549"/>
      <c r="FF44" s="549"/>
      <c r="FG44" s="549"/>
      <c r="FH44" s="549"/>
      <c r="FI44" s="549"/>
      <c r="FJ44" s="549"/>
      <c r="FK44" s="549"/>
      <c r="FL44" s="549"/>
      <c r="FM44" s="549"/>
      <c r="FN44" s="549"/>
      <c r="FO44" s="549"/>
      <c r="FP44" s="476"/>
    </row>
    <row r="45" spans="1:172" ht="4.5" customHeight="1" thickTop="1" thickBot="1">
      <c r="A45" s="849"/>
      <c r="C45" s="961"/>
      <c r="D45" s="2265"/>
      <c r="E45" s="1460"/>
      <c r="F45" s="905"/>
      <c r="G45" s="1472"/>
      <c r="H45" s="1472"/>
      <c r="I45" s="1473"/>
      <c r="J45" s="1473"/>
      <c r="K45" s="1472"/>
      <c r="L45" s="1472"/>
      <c r="M45" s="1473"/>
      <c r="N45" s="1473"/>
      <c r="O45" s="1473"/>
      <c r="P45" s="1472"/>
      <c r="Q45" s="1472"/>
      <c r="R45" s="1472"/>
      <c r="S45" s="992"/>
      <c r="T45" s="992"/>
      <c r="U45" s="992"/>
      <c r="V45" s="1464"/>
      <c r="W45" s="1464"/>
      <c r="X45" s="1464"/>
      <c r="Y45" s="992"/>
      <c r="Z45" s="992"/>
      <c r="AA45" s="992"/>
      <c r="AB45" s="992"/>
      <c r="AC45" s="992"/>
      <c r="AD45" s="992"/>
      <c r="AE45" s="992"/>
      <c r="AF45" s="992"/>
      <c r="AG45" s="992"/>
      <c r="AH45" s="992"/>
      <c r="AI45" s="992"/>
      <c r="AJ45" s="992"/>
      <c r="AK45" s="1466"/>
      <c r="AL45" s="1462"/>
      <c r="AM45" s="1713"/>
      <c r="AN45" s="1713"/>
      <c r="AO45" s="1662"/>
      <c r="AP45" s="1738"/>
      <c r="AQ45" s="1662"/>
      <c r="AR45" s="1670"/>
      <c r="AS45" s="1670"/>
      <c r="AT45" s="1670"/>
      <c r="AU45" s="1670"/>
      <c r="AV45" s="1670"/>
      <c r="AW45" s="1670"/>
      <c r="AX45" s="1670"/>
      <c r="AY45" s="1670"/>
      <c r="AZ45" s="1670"/>
      <c r="BA45" s="1670"/>
      <c r="BB45" s="1670"/>
      <c r="BC45" s="1670"/>
      <c r="BD45" s="1670"/>
      <c r="BE45" s="1670"/>
      <c r="BF45" s="1670"/>
      <c r="BG45" s="1670"/>
      <c r="BH45" s="1670"/>
      <c r="BI45" s="1670"/>
      <c r="BJ45" s="1670"/>
      <c r="BK45" s="1670"/>
      <c r="BL45" s="1670"/>
      <c r="BM45" s="1670"/>
      <c r="BN45" s="1670"/>
      <c r="BO45" s="1670"/>
      <c r="BP45" s="1670"/>
      <c r="BQ45" s="1670"/>
      <c r="BR45" s="1670"/>
      <c r="BS45" s="1670"/>
      <c r="BT45" s="1670"/>
      <c r="BU45" s="1670"/>
      <c r="BV45" s="1670"/>
      <c r="BW45" s="1670"/>
      <c r="BX45" s="1670"/>
      <c r="BY45" s="1670"/>
      <c r="BZ45" s="1670"/>
      <c r="CA45" s="1670"/>
      <c r="CB45" s="1384"/>
      <c r="CC45" s="1027"/>
      <c r="CD45" s="944"/>
      <c r="CE45" s="944"/>
      <c r="CF45" s="464"/>
      <c r="CG45" s="464"/>
      <c r="CH45" s="464"/>
      <c r="CI45" s="464"/>
      <c r="CJ45" s="464"/>
      <c r="CK45" s="464"/>
      <c r="CT45" s="210"/>
      <c r="CX45" s="1"/>
      <c r="CY45" s="522"/>
      <c r="CZ45" s="543"/>
      <c r="DA45" s="543"/>
      <c r="DB45" s="543"/>
      <c r="DC45" s="543"/>
      <c r="DD45" s="544"/>
      <c r="DE45" s="545"/>
      <c r="DF45" s="544"/>
      <c r="DG45" s="546"/>
      <c r="DH45" s="546"/>
      <c r="DI45" s="546"/>
      <c r="DJ45" s="546"/>
      <c r="DK45" s="547"/>
      <c r="DL45" s="547"/>
      <c r="DM45" s="548"/>
      <c r="DN45" s="548"/>
      <c r="DO45" s="548"/>
      <c r="DP45" s="548"/>
      <c r="DQ45" s="548"/>
      <c r="DR45" s="548"/>
      <c r="DS45" s="548"/>
      <c r="DT45" s="252"/>
      <c r="DU45" s="252"/>
      <c r="DV45" s="252"/>
      <c r="DW45" s="252"/>
      <c r="DX45" s="536"/>
      <c r="DY45" s="537"/>
      <c r="DZ45" s="252"/>
      <c r="EA45" s="252"/>
      <c r="EB45" s="252"/>
      <c r="EC45" s="252"/>
      <c r="ED45" s="252"/>
      <c r="EE45" s="252"/>
      <c r="EF45" s="252"/>
      <c r="EG45" s="252"/>
      <c r="EH45" s="252"/>
      <c r="EJ45" s="1"/>
      <c r="EK45" s="1"/>
      <c r="EN45" s="1"/>
      <c r="EO45" s="1"/>
      <c r="EP45" s="1"/>
      <c r="ET45" s="335"/>
      <c r="EU45" s="541"/>
      <c r="EV45" s="2186"/>
      <c r="EW45" s="2187"/>
      <c r="EX45" s="2187"/>
      <c r="EY45" s="2187"/>
      <c r="EZ45" s="2188"/>
      <c r="FA45" s="549"/>
      <c r="FB45" s="549"/>
      <c r="FC45" s="549"/>
      <c r="FD45" s="549"/>
      <c r="FE45" s="549"/>
      <c r="FF45" s="549"/>
      <c r="FG45" s="549"/>
      <c r="FH45" s="549"/>
      <c r="FI45" s="549"/>
      <c r="FJ45" s="549"/>
      <c r="FK45" s="549"/>
      <c r="FL45" s="549"/>
      <c r="FM45" s="549"/>
      <c r="FN45" s="549"/>
      <c r="FO45" s="549"/>
      <c r="FP45" s="476"/>
    </row>
    <row r="46" spans="1:172" ht="3.9" customHeight="1" thickTop="1" thickBot="1">
      <c r="A46" s="849"/>
      <c r="C46" s="961"/>
      <c r="D46" s="2265"/>
      <c r="E46" s="1460"/>
      <c r="F46" s="905"/>
      <c r="G46" s="1472"/>
      <c r="H46" s="1472"/>
      <c r="I46" s="1473"/>
      <c r="J46" s="1473"/>
      <c r="K46" s="1472"/>
      <c r="L46" s="1472"/>
      <c r="M46" s="1473"/>
      <c r="N46" s="1473"/>
      <c r="O46" s="1473"/>
      <c r="P46" s="1472"/>
      <c r="Q46" s="1472"/>
      <c r="R46" s="1472"/>
      <c r="S46" s="992"/>
      <c r="T46" s="992"/>
      <c r="U46" s="992"/>
      <c r="V46" s="1464"/>
      <c r="W46" s="1464"/>
      <c r="X46" s="1464"/>
      <c r="Y46" s="992"/>
      <c r="Z46" s="992"/>
      <c r="AA46" s="992"/>
      <c r="AB46" s="992"/>
      <c r="AC46" s="992"/>
      <c r="AD46" s="992"/>
      <c r="AE46" s="992"/>
      <c r="AF46" s="992"/>
      <c r="AG46" s="992"/>
      <c r="AH46" s="992"/>
      <c r="AI46" s="992"/>
      <c r="AJ46" s="992"/>
      <c r="AK46" s="1466"/>
      <c r="AL46" s="1462"/>
      <c r="AM46" s="2170" t="s">
        <v>108</v>
      </c>
      <c r="AN46" s="2170"/>
      <c r="AO46" s="2170"/>
      <c r="AP46" s="2170"/>
      <c r="AQ46" s="1389"/>
      <c r="AR46" s="2322"/>
      <c r="AS46" s="2322"/>
      <c r="AT46" s="2322"/>
      <c r="AU46" s="2322"/>
      <c r="AV46" s="2322"/>
      <c r="AW46" s="2322"/>
      <c r="AX46" s="2322"/>
      <c r="AY46" s="2322"/>
      <c r="AZ46" s="2322"/>
      <c r="BA46" s="2322"/>
      <c r="BB46" s="2322"/>
      <c r="BC46" s="2322"/>
      <c r="BD46" s="905"/>
      <c r="BE46" s="905"/>
      <c r="BF46" s="905"/>
      <c r="BG46" s="905"/>
      <c r="BH46" s="905"/>
      <c r="BI46" s="905"/>
      <c r="BJ46" s="905"/>
      <c r="BK46" s="905"/>
      <c r="BL46" s="905"/>
      <c r="BM46" s="905"/>
      <c r="BN46" s="905"/>
      <c r="BO46" s="905"/>
      <c r="BP46" s="905"/>
      <c r="BQ46" s="905"/>
      <c r="BR46" s="905"/>
      <c r="BS46" s="905"/>
      <c r="BT46" s="905"/>
      <c r="BU46" s="905"/>
      <c r="BV46" s="905"/>
      <c r="BW46" s="905"/>
      <c r="BX46" s="905"/>
      <c r="BY46" s="905"/>
      <c r="BZ46" s="905"/>
      <c r="CA46" s="905"/>
      <c r="CB46" s="1384"/>
      <c r="CC46" s="1027"/>
      <c r="CD46" s="944"/>
      <c r="CE46" s="944"/>
      <c r="CF46" s="464"/>
      <c r="CG46" s="464"/>
      <c r="CH46" s="464"/>
      <c r="CI46" s="464"/>
      <c r="CJ46" s="464"/>
      <c r="CK46" s="464"/>
      <c r="CT46" s="210"/>
      <c r="CX46" s="1"/>
      <c r="CY46" s="522"/>
      <c r="CZ46" s="543"/>
      <c r="DA46" s="543"/>
      <c r="DB46" s="543"/>
      <c r="DC46" s="543"/>
      <c r="DD46" s="544"/>
      <c r="DE46" s="545"/>
      <c r="DF46" s="544"/>
      <c r="DG46" s="546"/>
      <c r="DH46" s="546"/>
      <c r="DI46" s="546"/>
      <c r="DJ46" s="546"/>
      <c r="DK46" s="547"/>
      <c r="DL46" s="547"/>
      <c r="DM46" s="548"/>
      <c r="DN46" s="548"/>
      <c r="DO46" s="548"/>
      <c r="DP46" s="548"/>
      <c r="DQ46" s="548"/>
      <c r="DR46" s="548"/>
      <c r="DS46" s="548"/>
      <c r="DT46" s="252"/>
      <c r="DU46" s="252"/>
      <c r="DV46" s="252"/>
      <c r="DW46" s="252"/>
      <c r="DX46" s="536"/>
      <c r="DY46" s="537"/>
      <c r="DZ46" s="252"/>
      <c r="EA46" s="252"/>
      <c r="EB46" s="252"/>
      <c r="EC46" s="252"/>
      <c r="ED46" s="252"/>
      <c r="EE46" s="252"/>
      <c r="EF46" s="252"/>
      <c r="EG46" s="252"/>
      <c r="EH46" s="252"/>
      <c r="EJ46" s="1"/>
      <c r="EK46" s="1"/>
      <c r="EN46" s="1"/>
      <c r="EO46" s="1"/>
      <c r="EP46" s="1"/>
      <c r="ET46" s="335"/>
      <c r="EU46" s="541"/>
      <c r="EV46" s="2186"/>
      <c r="EW46" s="2187"/>
      <c r="EX46" s="2187"/>
      <c r="EY46" s="2187"/>
      <c r="EZ46" s="2188"/>
      <c r="FA46" s="549"/>
      <c r="FB46" s="549"/>
      <c r="FC46" s="549"/>
      <c r="FD46" s="549"/>
      <c r="FE46" s="549"/>
      <c r="FF46" s="549"/>
      <c r="FG46" s="549"/>
      <c r="FH46" s="549"/>
      <c r="FI46" s="549"/>
      <c r="FJ46" s="549"/>
      <c r="FK46" s="549"/>
      <c r="FL46" s="549"/>
      <c r="FM46" s="549"/>
      <c r="FN46" s="549"/>
      <c r="FO46" s="549"/>
      <c r="FP46" s="476"/>
    </row>
    <row r="47" spans="1:172" ht="24.9" customHeight="1" thickTop="1" thickBot="1">
      <c r="A47" s="849"/>
      <c r="C47" s="961"/>
      <c r="D47" s="2265"/>
      <c r="E47" s="1460"/>
      <c r="F47" s="905"/>
      <c r="G47" s="1454"/>
      <c r="H47" s="1454"/>
      <c r="I47" s="1454"/>
      <c r="J47" s="1454"/>
      <c r="K47" s="1454"/>
      <c r="L47" s="1454"/>
      <c r="M47" s="1454"/>
      <c r="N47" s="1454"/>
      <c r="O47" s="1473"/>
      <c r="P47" s="1472"/>
      <c r="Q47" s="1472"/>
      <c r="R47" s="1472"/>
      <c r="S47" s="992"/>
      <c r="T47" s="992"/>
      <c r="U47" s="992"/>
      <c r="V47" s="1464"/>
      <c r="W47" s="1464"/>
      <c r="X47" s="1464"/>
      <c r="Y47" s="1845" t="s">
        <v>49</v>
      </c>
      <c r="Z47" s="1845"/>
      <c r="AA47" s="1845"/>
      <c r="AB47" s="1845"/>
      <c r="AC47" s="2194" t="str">
        <f>IF(CT28=1,DJ240,IF(CT28=2,DG248))</f>
        <v/>
      </c>
      <c r="AD47" s="2194"/>
      <c r="AE47" s="905" t="str">
        <f>IF(AF47="","","-")</f>
        <v/>
      </c>
      <c r="AF47" s="2194" t="str">
        <f>IF(CT28=1,DK240,IF(CT28=2,DH248))</f>
        <v/>
      </c>
      <c r="AG47" s="2194"/>
      <c r="AH47" s="992"/>
      <c r="AI47" s="992"/>
      <c r="AJ47" s="992"/>
      <c r="AK47" s="1466"/>
      <c r="AL47" s="1462"/>
      <c r="AM47" s="2170"/>
      <c r="AN47" s="2170"/>
      <c r="AO47" s="2170"/>
      <c r="AP47" s="2170"/>
      <c r="AQ47" s="1389"/>
      <c r="AR47" s="1845" t="s">
        <v>50</v>
      </c>
      <c r="AS47" s="1845"/>
      <c r="AT47" s="1845"/>
      <c r="AU47" s="1845"/>
      <c r="AV47" s="1845"/>
      <c r="AW47" s="1845"/>
      <c r="AX47" s="1845"/>
      <c r="AY47" s="1845"/>
      <c r="AZ47" s="1845"/>
      <c r="BA47" s="1845"/>
      <c r="BB47" s="1845"/>
      <c r="BC47" s="1845"/>
      <c r="BD47" s="1846" t="s">
        <v>51</v>
      </c>
      <c r="BE47" s="1846"/>
      <c r="BF47" s="1612"/>
      <c r="BG47" s="1846" t="s">
        <v>52</v>
      </c>
      <c r="BH47" s="1846"/>
      <c r="BI47" s="1846"/>
      <c r="BJ47" s="1846"/>
      <c r="BK47" s="1846"/>
      <c r="BL47" s="1846"/>
      <c r="BM47" s="1846"/>
      <c r="BN47" s="1846"/>
      <c r="BO47" s="1846"/>
      <c r="BP47" s="1846"/>
      <c r="BQ47" s="1846"/>
      <c r="BR47" s="1846"/>
      <c r="BS47" s="1846"/>
      <c r="BT47" s="1846"/>
      <c r="BU47" s="1846"/>
      <c r="BV47" s="1846"/>
      <c r="BW47" s="1846"/>
      <c r="BX47" s="1846"/>
      <c r="BY47" s="1846"/>
      <c r="BZ47" s="1846"/>
      <c r="CA47" s="905"/>
      <c r="CB47" s="1384"/>
      <c r="CC47" s="1027"/>
      <c r="CD47" s="940"/>
      <c r="CE47" s="940"/>
      <c r="CF47" s="211"/>
      <c r="CG47" s="211"/>
      <c r="CH47" s="550"/>
      <c r="CI47" s="464"/>
      <c r="CJ47" s="464"/>
      <c r="CK47" s="464"/>
      <c r="CT47" s="210"/>
      <c r="CU47" s="209">
        <f>IF(BU47="",0,1)</f>
        <v>0</v>
      </c>
      <c r="CY47" s="522">
        <f>CZ35</f>
        <v>0.65500000000000003</v>
      </c>
      <c r="CZ47" s="543"/>
      <c r="DA47" s="543">
        <f>IF(BD48="",0,BD48)</f>
        <v>0</v>
      </c>
      <c r="DB47" s="543"/>
      <c r="DC47" s="543"/>
      <c r="DD47" s="544"/>
      <c r="DE47" s="545"/>
      <c r="DF47" s="544"/>
      <c r="DG47" s="546"/>
      <c r="DH47" s="546"/>
      <c r="DI47" s="546"/>
      <c r="DJ47" s="546"/>
      <c r="DK47" s="547"/>
      <c r="DL47" s="547"/>
      <c r="DM47" s="548"/>
      <c r="DN47" s="548"/>
      <c r="DO47" s="548"/>
      <c r="DP47" s="548"/>
      <c r="DQ47" s="548"/>
      <c r="DR47" s="548"/>
      <c r="DS47" s="548"/>
      <c r="DT47" s="252"/>
      <c r="DU47" s="252"/>
      <c r="DV47" s="252"/>
      <c r="DW47" s="252"/>
      <c r="DX47" s="536"/>
      <c r="DY47" s="537"/>
      <c r="DZ47" s="252"/>
      <c r="EA47" s="252"/>
      <c r="EB47" s="252"/>
      <c r="EC47" s="252"/>
      <c r="ED47" s="252"/>
      <c r="EE47" s="252"/>
      <c r="EF47" s="252"/>
      <c r="EG47" s="252"/>
      <c r="EH47" s="252"/>
      <c r="EJ47" s="1"/>
      <c r="EK47" s="1"/>
      <c r="EN47" s="1"/>
      <c r="EO47" s="1"/>
      <c r="EP47" s="1"/>
      <c r="ET47" s="335"/>
      <c r="EU47" s="541"/>
      <c r="EV47" s="2186"/>
      <c r="EW47" s="2187"/>
      <c r="EX47" s="2187"/>
      <c r="EY47" s="2187"/>
      <c r="EZ47" s="2188"/>
      <c r="FA47" s="551"/>
      <c r="FB47" s="551"/>
      <c r="FC47" s="551"/>
      <c r="FD47" s="551"/>
      <c r="FE47" s="551"/>
      <c r="FF47" s="2208" t="s">
        <v>51</v>
      </c>
      <c r="FG47" s="2208"/>
      <c r="FH47" s="2208"/>
      <c r="FI47" s="2209" t="s">
        <v>53</v>
      </c>
      <c r="FJ47" s="2210"/>
      <c r="FK47" s="2210"/>
      <c r="FL47" s="2210"/>
      <c r="FM47" s="2210"/>
      <c r="FN47" s="2210"/>
      <c r="FO47" s="2210"/>
      <c r="FP47" s="476"/>
    </row>
    <row r="48" spans="1:172" s="561" customFormat="1" ht="24.9" customHeight="1" thickTop="1" thickBot="1">
      <c r="A48" s="885"/>
      <c r="B48" s="960"/>
      <c r="C48" s="961"/>
      <c r="D48" s="2265"/>
      <c r="E48" s="1460"/>
      <c r="F48" s="1474"/>
      <c r="G48" s="1475"/>
      <c r="H48" s="1475"/>
      <c r="I48" s="1475"/>
      <c r="J48" s="1475"/>
      <c r="K48" s="1475"/>
      <c r="L48" s="1475"/>
      <c r="M48" s="1475"/>
      <c r="N48" s="1475"/>
      <c r="O48" s="1476"/>
      <c r="P48" s="1477"/>
      <c r="Q48" s="1477"/>
      <c r="R48" s="1477"/>
      <c r="S48" s="1478"/>
      <c r="T48" s="905"/>
      <c r="U48" s="905"/>
      <c r="V48" s="1464"/>
      <c r="W48" s="1464"/>
      <c r="X48" s="1464"/>
      <c r="Y48" s="1845" t="s">
        <v>54</v>
      </c>
      <c r="Z48" s="1845"/>
      <c r="AA48" s="1845"/>
      <c r="AB48" s="1845"/>
      <c r="AC48" s="2215" t="str">
        <f>IF(CT28=1,DJ241,IF(CT28=2,DG247))</f>
        <v/>
      </c>
      <c r="AD48" s="2215"/>
      <c r="AE48" s="905" t="str">
        <f>IF(AF48="","","-")</f>
        <v/>
      </c>
      <c r="AF48" s="2194" t="str">
        <f>IF(CT28=1,DK241,IF(CT28=2,DH247))</f>
        <v/>
      </c>
      <c r="AG48" s="2194"/>
      <c r="AH48" s="905"/>
      <c r="AI48" s="905"/>
      <c r="AJ48" s="905"/>
      <c r="AK48" s="1479"/>
      <c r="AL48" s="905"/>
      <c r="AM48" s="2170"/>
      <c r="AN48" s="2170"/>
      <c r="AO48" s="2170"/>
      <c r="AP48" s="2170"/>
      <c r="AQ48" s="1389"/>
      <c r="AR48" s="1845" t="s">
        <v>55</v>
      </c>
      <c r="AS48" s="1845"/>
      <c r="AT48" s="1845"/>
      <c r="AU48" s="1845"/>
      <c r="AV48" s="1845"/>
      <c r="AW48" s="1845"/>
      <c r="AX48" s="1845"/>
      <c r="AY48" s="1845"/>
      <c r="AZ48" s="1845"/>
      <c r="BA48" s="1845"/>
      <c r="BB48" s="1845"/>
      <c r="BC48" s="1845"/>
      <c r="BD48" s="2212"/>
      <c r="BE48" s="2212"/>
      <c r="BF48" s="1723"/>
      <c r="BG48" s="2213"/>
      <c r="BH48" s="2158"/>
      <c r="BI48" s="2158"/>
      <c r="BJ48" s="2158"/>
      <c r="BK48" s="2158"/>
      <c r="BL48" s="2158"/>
      <c r="BM48" s="2158"/>
      <c r="BN48" s="2158"/>
      <c r="BO48" s="2158"/>
      <c r="BP48" s="2158"/>
      <c r="BQ48" s="2158"/>
      <c r="BR48" s="2158"/>
      <c r="BS48" s="2158"/>
      <c r="BT48" s="2158"/>
      <c r="BU48" s="2158"/>
      <c r="BV48" s="2158"/>
      <c r="BW48" s="2158"/>
      <c r="BX48" s="2158"/>
      <c r="BY48" s="2158"/>
      <c r="BZ48" s="2158"/>
      <c r="CA48" s="1723"/>
      <c r="CB48" s="1384"/>
      <c r="CC48" s="961"/>
      <c r="CD48" s="949"/>
      <c r="CE48" s="949"/>
      <c r="CF48" s="463"/>
      <c r="CG48" s="463"/>
      <c r="CH48" s="463"/>
      <c r="CI48" s="463"/>
      <c r="CJ48" s="463"/>
      <c r="CK48" s="463"/>
      <c r="CL48" s="243"/>
      <c r="CM48" s="243"/>
      <c r="CN48" s="243"/>
      <c r="CO48" s="243"/>
      <c r="CP48" s="243"/>
      <c r="CQ48" s="243"/>
      <c r="CR48" s="243"/>
      <c r="CS48" s="243"/>
      <c r="CT48" s="552"/>
      <c r="CU48" s="243">
        <f>IF(BD48="",0,1)</f>
        <v>0</v>
      </c>
      <c r="CV48" s="243"/>
      <c r="CW48" s="553">
        <f>IF(CU48+CU49&gt;0,1,0)</f>
        <v>0</v>
      </c>
      <c r="CX48" s="243" t="s">
        <v>56</v>
      </c>
      <c r="CY48" s="243"/>
      <c r="CZ48" s="2211" t="str">
        <f>IF(BG48=CX48,CY47,IF(BG48=CX49,CY42,IF(BG48="","")))</f>
        <v/>
      </c>
      <c r="DA48" s="2211" t="str">
        <f>IF(BG48=CX48,DA47,IF(BG48=CX49,DA47,IF(BG48="","")))</f>
        <v/>
      </c>
      <c r="DB48" s="2214" t="str">
        <f>IF(DA48="","",CZ48*DA48)</f>
        <v/>
      </c>
      <c r="DC48" s="2040">
        <f>IF(DB48="",0,DB48)</f>
        <v>0</v>
      </c>
      <c r="DD48" s="554"/>
      <c r="DE48" s="555"/>
      <c r="DF48" s="554"/>
      <c r="DG48" s="556"/>
      <c r="DH48" s="556"/>
      <c r="DI48" s="556"/>
      <c r="DJ48" s="556"/>
      <c r="DK48" s="557"/>
      <c r="DL48" s="557"/>
      <c r="DM48" s="558"/>
      <c r="DN48" s="558"/>
      <c r="DO48" s="558"/>
      <c r="DP48" s="558"/>
      <c r="DQ48" s="558"/>
      <c r="DR48" s="558"/>
      <c r="DS48" s="558"/>
      <c r="DT48" s="303"/>
      <c r="DU48" s="303"/>
      <c r="DV48" s="303"/>
      <c r="DW48" s="303"/>
      <c r="DX48" s="559"/>
      <c r="DY48" s="560"/>
      <c r="DZ48" s="303"/>
      <c r="EA48" s="303"/>
      <c r="EB48" s="303"/>
      <c r="EC48" s="303"/>
      <c r="ED48" s="303"/>
      <c r="EE48" s="303"/>
      <c r="EF48" s="303"/>
      <c r="EG48" s="303"/>
      <c r="EH48" s="303"/>
      <c r="ET48" s="562"/>
      <c r="EU48" s="541"/>
      <c r="EV48" s="2186"/>
      <c r="EW48" s="2187"/>
      <c r="EX48" s="2187"/>
      <c r="EY48" s="2187"/>
      <c r="EZ48" s="2188"/>
      <c r="FA48" s="2198" t="s">
        <v>57</v>
      </c>
      <c r="FB48" s="2198"/>
      <c r="FC48" s="2198"/>
      <c r="FD48" s="2198"/>
      <c r="FE48" s="2198"/>
      <c r="FF48" s="2199"/>
      <c r="FG48" s="2200"/>
      <c r="FH48" s="2201"/>
      <c r="FI48" s="2202"/>
      <c r="FJ48" s="2200"/>
      <c r="FK48" s="2200"/>
      <c r="FL48" s="2200"/>
      <c r="FM48" s="2200"/>
      <c r="FN48" s="2200"/>
      <c r="FO48" s="2200"/>
      <c r="FP48" s="476"/>
    </row>
    <row r="49" spans="1:172" ht="24.9" customHeight="1" thickTop="1" thickBot="1">
      <c r="A49" s="849"/>
      <c r="C49" s="961"/>
      <c r="D49" s="2265"/>
      <c r="E49" s="1460"/>
      <c r="F49" s="1612"/>
      <c r="G49" s="1454"/>
      <c r="H49" s="905"/>
      <c r="I49" s="905"/>
      <c r="J49" s="905"/>
      <c r="K49" s="1030"/>
      <c r="L49" s="1454"/>
      <c r="M49" s="1480"/>
      <c r="N49" s="1454"/>
      <c r="O49" s="905"/>
      <c r="P49" s="1454"/>
      <c r="Q49" s="1480"/>
      <c r="R49" s="1480"/>
      <c r="S49" s="1480"/>
      <c r="T49" s="1480"/>
      <c r="U49" s="1481"/>
      <c r="V49" s="1481"/>
      <c r="W49" s="1481"/>
      <c r="X49" s="1481"/>
      <c r="Y49" s="1845" t="s">
        <v>58</v>
      </c>
      <c r="Z49" s="1845"/>
      <c r="AA49" s="1845"/>
      <c r="AB49" s="1845"/>
      <c r="AC49" s="2215" t="str">
        <f>IF(CT28=1,DJ242,IF(CT28=2,DG246))</f>
        <v/>
      </c>
      <c r="AD49" s="2215"/>
      <c r="AE49" s="905" t="str">
        <f>IF(AF49="","","-")</f>
        <v/>
      </c>
      <c r="AF49" s="2194" t="str">
        <f>IF(CT28=1,DK242,IF(CT28=2,DH246))</f>
        <v/>
      </c>
      <c r="AG49" s="2194"/>
      <c r="AH49" s="992"/>
      <c r="AI49" s="992"/>
      <c r="AJ49" s="992"/>
      <c r="AK49" s="1466"/>
      <c r="AL49" s="905"/>
      <c r="AM49" s="2170"/>
      <c r="AN49" s="2170"/>
      <c r="AO49" s="2170"/>
      <c r="AP49" s="2170"/>
      <c r="AQ49" s="1389"/>
      <c r="AR49" s="1845" t="s">
        <v>59</v>
      </c>
      <c r="AS49" s="1845"/>
      <c r="AT49" s="1845"/>
      <c r="AU49" s="1845"/>
      <c r="AV49" s="1845"/>
      <c r="AW49" s="1845"/>
      <c r="AX49" s="1845"/>
      <c r="AY49" s="1845"/>
      <c r="AZ49" s="1845"/>
      <c r="BA49" s="1845"/>
      <c r="BB49" s="1845"/>
      <c r="BC49" s="1845"/>
      <c r="BD49" s="2218"/>
      <c r="BE49" s="2218"/>
      <c r="BF49" s="1724"/>
      <c r="BG49" s="2219"/>
      <c r="BH49" s="2172"/>
      <c r="BI49" s="2172"/>
      <c r="BJ49" s="2172"/>
      <c r="BK49" s="2172"/>
      <c r="BL49" s="2172"/>
      <c r="BM49" s="2172"/>
      <c r="BN49" s="2172"/>
      <c r="BO49" s="2172"/>
      <c r="BP49" s="2172"/>
      <c r="BQ49" s="2172"/>
      <c r="BR49" s="2172"/>
      <c r="BS49" s="2172"/>
      <c r="BT49" s="2172"/>
      <c r="BU49" s="2172"/>
      <c r="BV49" s="2172"/>
      <c r="BW49" s="2172"/>
      <c r="BX49" s="2172"/>
      <c r="BY49" s="2172"/>
      <c r="BZ49" s="2172"/>
      <c r="CA49" s="1724"/>
      <c r="CB49" s="1384"/>
      <c r="CC49" s="961"/>
      <c r="CD49" s="949"/>
      <c r="CE49" s="949"/>
      <c r="CF49" s="463"/>
      <c r="CG49" s="463"/>
      <c r="CH49" s="464"/>
      <c r="CI49" s="464"/>
      <c r="CJ49" s="464"/>
      <c r="CK49" s="464"/>
      <c r="CT49" s="210" t="b">
        <v>0</v>
      </c>
      <c r="CU49" s="209">
        <f>IF(BD49="",0,1)</f>
        <v>0</v>
      </c>
      <c r="CV49" s="563" t="b">
        <f>IF(CU48+CU49&gt;=1,"",TRUE)</f>
        <v>1</v>
      </c>
      <c r="CW49" s="209">
        <f>IF(BG49="",0,1)</f>
        <v>0</v>
      </c>
      <c r="CX49" s="1" t="s">
        <v>60</v>
      </c>
      <c r="CY49" s="1"/>
      <c r="CZ49" s="2211"/>
      <c r="DA49" s="2211"/>
      <c r="DB49" s="2214"/>
      <c r="DC49" s="2040"/>
      <c r="DD49" s="544"/>
      <c r="DE49" s="545"/>
      <c r="DF49" s="544"/>
      <c r="DG49" s="546"/>
      <c r="DH49" s="546"/>
      <c r="DI49" s="546"/>
      <c r="DJ49" s="546"/>
      <c r="DK49" s="547"/>
      <c r="DL49" s="547"/>
      <c r="DM49" s="548"/>
      <c r="DN49" s="548"/>
      <c r="DO49" s="548"/>
      <c r="DP49" s="548"/>
      <c r="DQ49" s="548"/>
      <c r="DR49" s="548"/>
      <c r="DS49" s="548"/>
      <c r="DT49" s="252"/>
      <c r="DU49" s="252"/>
      <c r="DV49" s="252"/>
      <c r="DW49" s="252"/>
      <c r="DX49" s="536"/>
      <c r="DY49" s="537"/>
      <c r="DZ49" s="252"/>
      <c r="EA49" s="252"/>
      <c r="EB49" s="252"/>
      <c r="EC49" s="252"/>
      <c r="ED49" s="252"/>
      <c r="EE49" s="252"/>
      <c r="EF49" s="252"/>
      <c r="EG49" s="252"/>
      <c r="EH49" s="252"/>
      <c r="EJ49" s="1"/>
      <c r="EK49" s="1"/>
      <c r="EN49" s="1"/>
      <c r="EO49" s="1"/>
      <c r="EP49" s="1"/>
      <c r="ET49" s="335"/>
      <c r="EU49" s="564"/>
      <c r="EV49" s="2189"/>
      <c r="EW49" s="2190"/>
      <c r="EX49" s="2190"/>
      <c r="EY49" s="2190"/>
      <c r="EZ49" s="2191"/>
      <c r="FA49" s="2203" t="s">
        <v>61</v>
      </c>
      <c r="FB49" s="2203"/>
      <c r="FC49" s="2203"/>
      <c r="FD49" s="2203"/>
      <c r="FE49" s="2203"/>
      <c r="FF49" s="2204"/>
      <c r="FG49" s="2205"/>
      <c r="FH49" s="2206"/>
      <c r="FI49" s="2207"/>
      <c r="FJ49" s="2205"/>
      <c r="FK49" s="2205"/>
      <c r="FL49" s="2205"/>
      <c r="FM49" s="2205"/>
      <c r="FN49" s="2205"/>
      <c r="FO49" s="2205"/>
      <c r="FP49" s="480"/>
    </row>
    <row r="50" spans="1:172" ht="3.9" customHeight="1" thickBot="1">
      <c r="A50" s="849"/>
      <c r="C50" s="961"/>
      <c r="D50" s="1703"/>
      <c r="E50" s="1460"/>
      <c r="F50" s="1612"/>
      <c r="G50" s="905"/>
      <c r="H50" s="905"/>
      <c r="I50" s="905"/>
      <c r="J50" s="905"/>
      <c r="K50" s="1483"/>
      <c r="L50" s="1480"/>
      <c r="M50" s="1480"/>
      <c r="N50" s="905"/>
      <c r="O50" s="905"/>
      <c r="P50" s="1480"/>
      <c r="Q50" s="1480"/>
      <c r="R50" s="1480"/>
      <c r="S50" s="1480"/>
      <c r="T50" s="1480"/>
      <c r="U50" s="1481"/>
      <c r="V50" s="1481"/>
      <c r="W50" s="1481"/>
      <c r="X50" s="1481"/>
      <c r="Y50" s="992"/>
      <c r="Z50" s="992"/>
      <c r="AA50" s="992"/>
      <c r="AB50" s="992"/>
      <c r="AC50" s="992"/>
      <c r="AD50" s="992"/>
      <c r="AE50" s="992"/>
      <c r="AF50" s="992"/>
      <c r="AG50" s="992"/>
      <c r="AH50" s="992"/>
      <c r="AI50" s="992"/>
      <c r="AJ50" s="992"/>
      <c r="AK50" s="1482"/>
      <c r="AL50" s="1462"/>
      <c r="AM50" s="2170"/>
      <c r="AN50" s="2170"/>
      <c r="AO50" s="2170"/>
      <c r="AP50" s="2170"/>
      <c r="AQ50" s="1389"/>
      <c r="AR50" s="905"/>
      <c r="AS50" s="905"/>
      <c r="AT50" s="905"/>
      <c r="AU50" s="905"/>
      <c r="AV50" s="905"/>
      <c r="AW50" s="905"/>
      <c r="AX50" s="905"/>
      <c r="AY50" s="905"/>
      <c r="AZ50" s="905"/>
      <c r="BA50" s="905"/>
      <c r="BB50" s="905"/>
      <c r="BC50" s="905"/>
      <c r="BD50" s="905"/>
      <c r="BE50" s="905"/>
      <c r="BF50" s="905"/>
      <c r="BG50" s="905"/>
      <c r="BH50" s="905"/>
      <c r="BI50" s="905"/>
      <c r="BJ50" s="905"/>
      <c r="BK50" s="905"/>
      <c r="BL50" s="905"/>
      <c r="BM50" s="905"/>
      <c r="BN50" s="905"/>
      <c r="BO50" s="905"/>
      <c r="BP50" s="905"/>
      <c r="BQ50" s="905"/>
      <c r="BR50" s="905"/>
      <c r="BS50" s="905"/>
      <c r="BT50" s="905"/>
      <c r="BU50" s="905"/>
      <c r="BV50" s="905"/>
      <c r="BW50" s="905"/>
      <c r="BX50" s="905"/>
      <c r="BY50" s="905"/>
      <c r="BZ50" s="905"/>
      <c r="CA50" s="905"/>
      <c r="CB50" s="1384"/>
      <c r="CC50" s="1042"/>
      <c r="CD50" s="944"/>
      <c r="CE50" s="944"/>
      <c r="CF50" s="464"/>
      <c r="CG50" s="464"/>
      <c r="CH50" s="464"/>
      <c r="CI50" s="464"/>
      <c r="CJ50" s="464"/>
      <c r="CK50" s="464"/>
      <c r="CT50" s="210"/>
      <c r="CU50" s="209">
        <f>SUM(CU47:CU49)</f>
        <v>0</v>
      </c>
      <c r="CV50" s="209" t="str">
        <f>IF(CU50&gt;=1,TRUE,"")</f>
        <v/>
      </c>
      <c r="CX50" s="1"/>
      <c r="CY50" s="1"/>
      <c r="CZ50" s="543"/>
      <c r="DA50" s="565"/>
      <c r="DB50" s="566"/>
      <c r="DC50" s="543"/>
      <c r="DD50" s="544"/>
      <c r="DE50" s="545"/>
      <c r="DF50" s="544"/>
      <c r="DG50" s="546"/>
      <c r="DH50" s="546"/>
      <c r="DI50" s="546"/>
      <c r="DJ50" s="546"/>
      <c r="DK50" s="547"/>
      <c r="DL50" s="547"/>
      <c r="DM50" s="548"/>
      <c r="DN50" s="548"/>
      <c r="DO50" s="548"/>
      <c r="DP50" s="548"/>
      <c r="DQ50" s="548"/>
      <c r="DR50" s="548"/>
      <c r="DS50" s="548"/>
      <c r="DT50" s="252"/>
      <c r="DU50" s="252"/>
      <c r="DV50" s="252"/>
      <c r="DW50" s="252"/>
      <c r="DX50" s="536"/>
      <c r="DY50" s="537"/>
      <c r="DZ50" s="252"/>
      <c r="EA50" s="252"/>
      <c r="EB50" s="252"/>
      <c r="EC50" s="252"/>
      <c r="ED50" s="252"/>
      <c r="EE50" s="252"/>
      <c r="EF50" s="252"/>
      <c r="EG50" s="252"/>
      <c r="EH50" s="252"/>
      <c r="EJ50" s="1"/>
      <c r="EK50" s="1"/>
      <c r="EN50" s="1"/>
      <c r="EO50" s="1"/>
      <c r="EP50" s="1"/>
      <c r="ET50" s="335"/>
      <c r="EU50" s="482"/>
      <c r="EV50" s="483"/>
      <c r="EW50" s="484"/>
      <c r="EX50" s="484"/>
      <c r="EY50" s="484"/>
      <c r="EZ50" s="484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</row>
    <row r="51" spans="1:172" ht="4.5" customHeight="1" thickTop="1">
      <c r="A51" s="849"/>
      <c r="C51" s="961"/>
      <c r="D51" s="1703"/>
      <c r="E51" s="1460"/>
      <c r="F51" s="1612"/>
      <c r="G51" s="905"/>
      <c r="H51" s="905"/>
      <c r="I51" s="905"/>
      <c r="J51" s="905"/>
      <c r="K51" s="1483"/>
      <c r="L51" s="1480"/>
      <c r="M51" s="1480"/>
      <c r="N51" s="905"/>
      <c r="O51" s="905"/>
      <c r="P51" s="1480"/>
      <c r="Q51" s="1480"/>
      <c r="R51" s="1480"/>
      <c r="S51" s="1480"/>
      <c r="T51" s="1480"/>
      <c r="U51" s="1481"/>
      <c r="V51" s="1481"/>
      <c r="W51" s="1481"/>
      <c r="X51" s="1481"/>
      <c r="Y51" s="992"/>
      <c r="Z51" s="992"/>
      <c r="AA51" s="992"/>
      <c r="AB51" s="992"/>
      <c r="AC51" s="992"/>
      <c r="AD51" s="992"/>
      <c r="AE51" s="992"/>
      <c r="AF51" s="992"/>
      <c r="AG51" s="992"/>
      <c r="AH51" s="992"/>
      <c r="AI51" s="992"/>
      <c r="AJ51" s="992"/>
      <c r="AK51" s="992"/>
      <c r="AL51" s="1462"/>
      <c r="AM51" s="2170"/>
      <c r="AN51" s="2170"/>
      <c r="AO51" s="2170"/>
      <c r="AP51" s="2170"/>
      <c r="AQ51" s="1389"/>
      <c r="AR51" s="905"/>
      <c r="AS51" s="905"/>
      <c r="AT51" s="905"/>
      <c r="AU51" s="905"/>
      <c r="AV51" s="905"/>
      <c r="AW51" s="905"/>
      <c r="AX51" s="905"/>
      <c r="AY51" s="905"/>
      <c r="AZ51" s="905"/>
      <c r="BA51" s="905"/>
      <c r="BB51" s="905"/>
      <c r="BC51" s="905"/>
      <c r="BD51" s="905"/>
      <c r="BE51" s="905"/>
      <c r="BF51" s="905"/>
      <c r="BG51" s="905"/>
      <c r="BH51" s="905"/>
      <c r="BI51" s="905"/>
      <c r="BJ51" s="905"/>
      <c r="BK51" s="905"/>
      <c r="BL51" s="905"/>
      <c r="BM51" s="905"/>
      <c r="BN51" s="905"/>
      <c r="BO51" s="905"/>
      <c r="BP51" s="905"/>
      <c r="BQ51" s="905"/>
      <c r="BR51" s="905"/>
      <c r="BS51" s="905"/>
      <c r="BT51" s="905"/>
      <c r="BU51" s="905"/>
      <c r="BV51" s="905"/>
      <c r="BW51" s="905"/>
      <c r="BX51" s="905"/>
      <c r="BY51" s="905"/>
      <c r="BZ51" s="905"/>
      <c r="CA51" s="905"/>
      <c r="CB51" s="1384"/>
      <c r="CC51" s="1042"/>
      <c r="CD51" s="944"/>
      <c r="CE51" s="944"/>
      <c r="CF51" s="464"/>
      <c r="CG51" s="464"/>
      <c r="CH51" s="464"/>
      <c r="CI51" s="464"/>
      <c r="CJ51" s="464"/>
      <c r="CK51" s="464"/>
      <c r="CT51" s="210"/>
      <c r="CX51" s="1"/>
      <c r="CY51" s="1"/>
      <c r="CZ51" s="543"/>
      <c r="DA51" s="565"/>
      <c r="DB51" s="566"/>
      <c r="DC51" s="543"/>
      <c r="DD51" s="544"/>
      <c r="DE51" s="545"/>
      <c r="DF51" s="544"/>
      <c r="DG51" s="546"/>
      <c r="DH51" s="546"/>
      <c r="DI51" s="546"/>
      <c r="DJ51" s="546"/>
      <c r="DK51" s="547"/>
      <c r="DL51" s="547"/>
      <c r="DM51" s="548"/>
      <c r="DN51" s="548"/>
      <c r="DO51" s="548"/>
      <c r="DP51" s="548"/>
      <c r="DQ51" s="548"/>
      <c r="DR51" s="548"/>
      <c r="DS51" s="548"/>
      <c r="DT51" s="252"/>
      <c r="DU51" s="252"/>
      <c r="DV51" s="252"/>
      <c r="DW51" s="252"/>
      <c r="DX51" s="536"/>
      <c r="DY51" s="537"/>
      <c r="DZ51" s="252"/>
      <c r="EA51" s="252"/>
      <c r="EB51" s="252"/>
      <c r="EC51" s="252"/>
      <c r="ED51" s="252"/>
      <c r="EE51" s="252"/>
      <c r="EF51" s="252"/>
      <c r="EG51" s="252"/>
      <c r="EH51" s="252"/>
      <c r="EJ51" s="1"/>
      <c r="EK51" s="1"/>
      <c r="EN51" s="1"/>
      <c r="EO51" s="1"/>
      <c r="EP51" s="1"/>
      <c r="ET51" s="335"/>
      <c r="EU51" s="482"/>
      <c r="EV51" s="483"/>
      <c r="EW51" s="484"/>
      <c r="EX51" s="484"/>
      <c r="EY51" s="484"/>
      <c r="EZ51" s="484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</row>
    <row r="52" spans="1:172" ht="4.5" customHeight="1" thickBot="1">
      <c r="A52" s="849"/>
      <c r="C52" s="961"/>
      <c r="D52" s="1003"/>
      <c r="E52" s="1460"/>
      <c r="F52" s="1546"/>
      <c r="G52" s="905"/>
      <c r="H52" s="905"/>
      <c r="I52" s="905"/>
      <c r="J52" s="905"/>
      <c r="K52" s="1483"/>
      <c r="L52" s="1480"/>
      <c r="M52" s="1480"/>
      <c r="N52" s="905"/>
      <c r="O52" s="905"/>
      <c r="P52" s="1480"/>
      <c r="Q52" s="1480"/>
      <c r="R52" s="1480"/>
      <c r="S52" s="1480"/>
      <c r="T52" s="1480"/>
      <c r="U52" s="1481"/>
      <c r="V52" s="1481"/>
      <c r="W52" s="1481"/>
      <c r="X52" s="1481"/>
      <c r="Y52" s="992"/>
      <c r="Z52" s="992"/>
      <c r="AA52" s="992"/>
      <c r="AB52" s="992"/>
      <c r="AC52" s="992"/>
      <c r="AD52" s="992"/>
      <c r="AE52" s="992"/>
      <c r="AF52" s="992"/>
      <c r="AG52" s="992"/>
      <c r="AH52" s="992"/>
      <c r="AI52" s="992"/>
      <c r="AJ52" s="992"/>
      <c r="AK52" s="1663"/>
      <c r="AL52" s="1462"/>
      <c r="AM52" s="1462"/>
      <c r="AN52" s="1462"/>
      <c r="AO52" s="1459"/>
      <c r="AP52" s="1467"/>
      <c r="AQ52" s="1459"/>
      <c r="AR52" s="905"/>
      <c r="AS52" s="905"/>
      <c r="AT52" s="905"/>
      <c r="AU52" s="905"/>
      <c r="AV52" s="905"/>
      <c r="AW52" s="905"/>
      <c r="AX52" s="905"/>
      <c r="AY52" s="905"/>
      <c r="AZ52" s="905"/>
      <c r="BA52" s="905"/>
      <c r="BB52" s="905"/>
      <c r="BC52" s="905"/>
      <c r="BD52" s="905"/>
      <c r="BE52" s="905"/>
      <c r="BF52" s="905"/>
      <c r="BG52" s="905"/>
      <c r="BH52" s="905"/>
      <c r="BI52" s="905"/>
      <c r="BJ52" s="905"/>
      <c r="BK52" s="905"/>
      <c r="BL52" s="905"/>
      <c r="BM52" s="905"/>
      <c r="BN52" s="905"/>
      <c r="BO52" s="905"/>
      <c r="BP52" s="905"/>
      <c r="BQ52" s="905"/>
      <c r="BR52" s="905"/>
      <c r="BS52" s="905"/>
      <c r="BT52" s="905"/>
      <c r="BU52" s="905"/>
      <c r="BV52" s="905"/>
      <c r="BW52" s="905"/>
      <c r="BX52" s="905"/>
      <c r="BY52" s="905"/>
      <c r="BZ52" s="905"/>
      <c r="CA52" s="905"/>
      <c r="CB52" s="1294"/>
      <c r="CC52" s="1042"/>
      <c r="CD52" s="944"/>
      <c r="CE52" s="944"/>
      <c r="CF52" s="464"/>
      <c r="CG52" s="464"/>
      <c r="CH52" s="464"/>
      <c r="CI52" s="464"/>
      <c r="CJ52" s="464"/>
      <c r="CK52" s="464"/>
      <c r="CT52" s="210"/>
      <c r="CX52" s="1"/>
      <c r="CY52" s="1"/>
      <c r="CZ52" s="543"/>
      <c r="DA52" s="565"/>
      <c r="DB52" s="566"/>
      <c r="DC52" s="543"/>
      <c r="DD52" s="544"/>
      <c r="DE52" s="545"/>
      <c r="DF52" s="544"/>
      <c r="DG52" s="546"/>
      <c r="DH52" s="546"/>
      <c r="DI52" s="546"/>
      <c r="DJ52" s="546"/>
      <c r="DK52" s="547"/>
      <c r="DL52" s="547"/>
      <c r="DM52" s="548"/>
      <c r="DN52" s="548"/>
      <c r="DO52" s="548"/>
      <c r="DP52" s="548"/>
      <c r="DQ52" s="548"/>
      <c r="DR52" s="548"/>
      <c r="DS52" s="548"/>
      <c r="DT52" s="252"/>
      <c r="DU52" s="252"/>
      <c r="DV52" s="252"/>
      <c r="DW52" s="252"/>
      <c r="DX52" s="536"/>
      <c r="DY52" s="537"/>
      <c r="DZ52" s="252"/>
      <c r="EA52" s="252"/>
      <c r="EB52" s="252"/>
      <c r="EC52" s="252"/>
      <c r="ED52" s="252"/>
      <c r="EE52" s="252"/>
      <c r="EF52" s="252"/>
      <c r="EG52" s="252"/>
      <c r="EH52" s="252"/>
      <c r="EJ52" s="1"/>
      <c r="EK52" s="1"/>
      <c r="EN52" s="1"/>
      <c r="EO52" s="1"/>
      <c r="EP52" s="1"/>
      <c r="ET52" s="335"/>
      <c r="EU52" s="482"/>
      <c r="EV52" s="483"/>
      <c r="EW52" s="484"/>
      <c r="EX52" s="484"/>
      <c r="EY52" s="484"/>
      <c r="EZ52" s="484"/>
      <c r="FA52" s="216"/>
      <c r="FB52" s="216"/>
      <c r="FC52" s="216"/>
      <c r="FD52" s="216"/>
      <c r="FE52" s="216"/>
      <c r="FF52" s="216"/>
      <c r="FG52" s="216"/>
      <c r="FH52" s="216"/>
      <c r="FI52" s="216"/>
      <c r="FJ52" s="216"/>
      <c r="FK52" s="216"/>
      <c r="FL52" s="216"/>
      <c r="FM52" s="216"/>
      <c r="FN52" s="216"/>
      <c r="FO52" s="216"/>
      <c r="FP52" s="216"/>
    </row>
    <row r="53" spans="1:172" ht="3.9" customHeight="1">
      <c r="A53" s="849"/>
      <c r="C53" s="961"/>
      <c r="D53" s="1711"/>
      <c r="E53" s="1658"/>
      <c r="F53" s="1669"/>
      <c r="G53" s="1670"/>
      <c r="H53" s="1670"/>
      <c r="I53" s="1670"/>
      <c r="J53" s="1670"/>
      <c r="K53" s="1671"/>
      <c r="L53" s="1672"/>
      <c r="M53" s="1672"/>
      <c r="N53" s="1670"/>
      <c r="O53" s="1670"/>
      <c r="P53" s="1672"/>
      <c r="Q53" s="1672"/>
      <c r="R53" s="1672"/>
      <c r="S53" s="1672"/>
      <c r="T53" s="1672"/>
      <c r="U53" s="1673"/>
      <c r="V53" s="1673"/>
      <c r="W53" s="1673"/>
      <c r="X53" s="1673"/>
      <c r="Y53" s="1659"/>
      <c r="Z53" s="1659"/>
      <c r="AA53" s="1659"/>
      <c r="AB53" s="1659"/>
      <c r="AC53" s="1659"/>
      <c r="AD53" s="1659"/>
      <c r="AE53" s="1659"/>
      <c r="AF53" s="1659"/>
      <c r="AG53" s="1659"/>
      <c r="AH53" s="1659"/>
      <c r="AI53" s="1659"/>
      <c r="AJ53" s="1659"/>
      <c r="AK53" s="1674"/>
      <c r="AL53" s="1713"/>
      <c r="AM53" s="1714" t="s">
        <v>62</v>
      </c>
      <c r="AN53" s="1714"/>
      <c r="AO53" s="1714"/>
      <c r="AP53" s="1714"/>
      <c r="AQ53" s="1715"/>
      <c r="AR53" s="1670"/>
      <c r="AS53" s="1670"/>
      <c r="AT53" s="1670"/>
      <c r="AU53" s="1670"/>
      <c r="AV53" s="1670"/>
      <c r="AW53" s="1670"/>
      <c r="AX53" s="1670"/>
      <c r="AY53" s="1670"/>
      <c r="AZ53" s="1670"/>
      <c r="BA53" s="1670"/>
      <c r="BB53" s="1670"/>
      <c r="BC53" s="1670"/>
      <c r="BD53" s="1670"/>
      <c r="BE53" s="1670"/>
      <c r="BF53" s="1670"/>
      <c r="BG53" s="1670"/>
      <c r="BH53" s="1670"/>
      <c r="BI53" s="1670"/>
      <c r="BJ53" s="1670"/>
      <c r="BK53" s="1670"/>
      <c r="BL53" s="1670"/>
      <c r="BM53" s="1670"/>
      <c r="BN53" s="1670"/>
      <c r="BO53" s="1670"/>
      <c r="BP53" s="1670"/>
      <c r="BQ53" s="1670"/>
      <c r="BR53" s="1670"/>
      <c r="BS53" s="1670"/>
      <c r="BT53" s="1670"/>
      <c r="BU53" s="1670"/>
      <c r="BV53" s="1670"/>
      <c r="BW53" s="1670"/>
      <c r="BX53" s="1670"/>
      <c r="BY53" s="1670"/>
      <c r="BZ53" s="1670"/>
      <c r="CA53" s="1670"/>
      <c r="CB53" s="1716"/>
      <c r="CC53" s="1042"/>
      <c r="CD53" s="944"/>
      <c r="CE53" s="944"/>
      <c r="CF53" s="464"/>
      <c r="CG53" s="464"/>
      <c r="CH53" s="464"/>
      <c r="CI53" s="464"/>
      <c r="CJ53" s="464"/>
      <c r="CK53" s="464"/>
      <c r="CT53" s="210"/>
      <c r="CX53" s="1"/>
      <c r="CY53" s="1"/>
      <c r="CZ53" s="543"/>
      <c r="DA53" s="565"/>
      <c r="DB53" s="566"/>
      <c r="DC53" s="543"/>
      <c r="DD53" s="544"/>
      <c r="DE53" s="545"/>
      <c r="DF53" s="544"/>
      <c r="DG53" s="546"/>
      <c r="DH53" s="546"/>
      <c r="DI53" s="546"/>
      <c r="DJ53" s="546"/>
      <c r="DK53" s="547"/>
      <c r="DL53" s="547"/>
      <c r="DM53" s="548"/>
      <c r="DN53" s="548"/>
      <c r="DO53" s="548"/>
      <c r="DP53" s="548"/>
      <c r="DQ53" s="548"/>
      <c r="DR53" s="548"/>
      <c r="DS53" s="548"/>
      <c r="DT53" s="252"/>
      <c r="DU53" s="252"/>
      <c r="DV53" s="252"/>
      <c r="DW53" s="252"/>
      <c r="DX53" s="536"/>
      <c r="DY53" s="537"/>
      <c r="DZ53" s="252"/>
      <c r="EA53" s="252"/>
      <c r="EB53" s="252"/>
      <c r="EC53" s="252"/>
      <c r="ED53" s="252"/>
      <c r="EE53" s="252"/>
      <c r="EF53" s="252"/>
      <c r="EG53" s="252"/>
      <c r="EH53" s="252"/>
      <c r="EJ53" s="1"/>
      <c r="EK53" s="1"/>
      <c r="EN53" s="1"/>
      <c r="EO53" s="1"/>
      <c r="EP53" s="1"/>
      <c r="ET53" s="335"/>
      <c r="EU53" s="482"/>
      <c r="EV53" s="483"/>
      <c r="EW53" s="484"/>
      <c r="EX53" s="484"/>
      <c r="EY53" s="484"/>
      <c r="EZ53" s="484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</row>
    <row r="54" spans="1:172" ht="24.9" customHeight="1" thickBot="1">
      <c r="A54" s="849"/>
      <c r="C54" s="961"/>
      <c r="D54" s="1839" t="s">
        <v>63</v>
      </c>
      <c r="E54" s="1377"/>
      <c r="F54" s="2173" t="s">
        <v>64</v>
      </c>
      <c r="G54" s="2173"/>
      <c r="H54" s="2173"/>
      <c r="I54" s="2173"/>
      <c r="J54" s="2173"/>
      <c r="K54" s="2174"/>
      <c r="L54" s="2174"/>
      <c r="M54" s="2174"/>
      <c r="N54" s="2174"/>
      <c r="O54" s="1790"/>
      <c r="P54" s="2137" t="s">
        <v>65</v>
      </c>
      <c r="Q54" s="2137"/>
      <c r="R54" s="2137"/>
      <c r="S54" s="2137"/>
      <c r="T54" s="2137"/>
      <c r="U54" s="2137"/>
      <c r="V54" s="2137"/>
      <c r="W54" s="2137"/>
      <c r="X54" s="2137"/>
      <c r="Y54" s="1789"/>
      <c r="Z54" s="1791"/>
      <c r="AA54" s="2180" t="s">
        <v>76</v>
      </c>
      <c r="AB54" s="2180"/>
      <c r="AC54" s="2180"/>
      <c r="AD54" s="2180"/>
      <c r="AE54" s="2180"/>
      <c r="AF54" s="2180"/>
      <c r="AG54" s="2180"/>
      <c r="AH54" s="1769"/>
      <c r="AI54" s="1769"/>
      <c r="AJ54" s="1769"/>
      <c r="AK54" s="1786"/>
      <c r="AL54" s="1462"/>
      <c r="AM54" s="2169" t="s">
        <v>71</v>
      </c>
      <c r="AN54" s="2170"/>
      <c r="AO54" s="2170"/>
      <c r="AP54" s="2171"/>
      <c r="AQ54" s="1712"/>
      <c r="AR54" s="2177" t="s">
        <v>689</v>
      </c>
      <c r="AS54" s="2178"/>
      <c r="AT54" s="2178"/>
      <c r="AU54" s="2178"/>
      <c r="AV54" s="2178"/>
      <c r="AW54" s="2178"/>
      <c r="AX54" s="2178"/>
      <c r="AY54" s="2178"/>
      <c r="AZ54" s="2178"/>
      <c r="BA54" s="2178"/>
      <c r="BB54" s="2178"/>
      <c r="BC54" s="2178"/>
      <c r="BD54" s="2178"/>
      <c r="BE54" s="2178"/>
      <c r="BF54" s="2178"/>
      <c r="BG54" s="2178"/>
      <c r="BH54" s="2178"/>
      <c r="BI54" s="2178"/>
      <c r="BJ54" s="2178"/>
      <c r="BK54" s="2178"/>
      <c r="BL54" s="2178"/>
      <c r="BM54" s="2178"/>
      <c r="BN54" s="2178"/>
      <c r="BO54" s="2178"/>
      <c r="BP54" s="2178"/>
      <c r="BQ54" s="2178"/>
      <c r="BR54" s="2178"/>
      <c r="BS54" s="2178"/>
      <c r="BT54" s="2178"/>
      <c r="BU54" s="2178"/>
      <c r="BV54" s="2178"/>
      <c r="BW54" s="2178"/>
      <c r="BX54" s="2178"/>
      <c r="BY54" s="2178"/>
      <c r="BZ54" s="2178"/>
      <c r="CA54" s="2179"/>
      <c r="CB54" s="1384"/>
      <c r="CC54" s="1042"/>
      <c r="CD54" s="944"/>
      <c r="CE54" s="944"/>
      <c r="CF54" s="464"/>
      <c r="CG54" s="464"/>
      <c r="CH54" s="464"/>
      <c r="CI54" s="464"/>
      <c r="CJ54" s="464"/>
      <c r="CK54" s="464"/>
      <c r="CT54" s="210"/>
      <c r="CX54" s="1"/>
      <c r="CY54" s="1"/>
      <c r="CZ54" s="543"/>
      <c r="DA54" s="565"/>
      <c r="DB54" s="566"/>
      <c r="DC54" s="543"/>
      <c r="DD54" s="544"/>
      <c r="DE54" s="545"/>
      <c r="DF54" s="544"/>
      <c r="DG54" s="546"/>
      <c r="DH54" s="546"/>
      <c r="DI54" s="546"/>
      <c r="DJ54" s="546"/>
      <c r="DK54" s="547"/>
      <c r="DL54" s="547"/>
      <c r="DM54" s="548"/>
      <c r="DN54" s="548"/>
      <c r="DO54" s="548"/>
      <c r="DP54" s="548"/>
      <c r="DQ54" s="548"/>
      <c r="DR54" s="548"/>
      <c r="DS54" s="548"/>
      <c r="DT54" s="252"/>
      <c r="DU54" s="252"/>
      <c r="DV54" s="252"/>
      <c r="DW54" s="252"/>
      <c r="DX54" s="536"/>
      <c r="DY54" s="537"/>
      <c r="DZ54" s="252"/>
      <c r="EA54" s="252"/>
      <c r="EB54" s="252"/>
      <c r="EC54" s="252"/>
      <c r="ED54" s="252"/>
      <c r="EE54" s="252"/>
      <c r="EF54" s="252"/>
      <c r="EG54" s="252"/>
      <c r="EH54" s="252"/>
      <c r="EJ54" s="1"/>
      <c r="EK54" s="1"/>
      <c r="EN54" s="1"/>
      <c r="EO54" s="1"/>
      <c r="EP54" s="1"/>
      <c r="ET54" s="335"/>
      <c r="EU54" s="482"/>
      <c r="EV54" s="483"/>
      <c r="EW54" s="484"/>
      <c r="EX54" s="484"/>
      <c r="EY54" s="484"/>
      <c r="EZ54" s="484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</row>
    <row r="55" spans="1:172" ht="24.9" customHeight="1" thickTop="1" thickBot="1">
      <c r="A55" s="849"/>
      <c r="C55" s="961"/>
      <c r="D55" s="1839"/>
      <c r="E55" s="1377"/>
      <c r="F55" s="2321" t="str">
        <f>G196</f>
        <v/>
      </c>
      <c r="G55" s="2321"/>
      <c r="H55" s="2321"/>
      <c r="I55" s="2321"/>
      <c r="J55" s="1453" t="str">
        <f>IF(DR457=0,"",DR457)</f>
        <v/>
      </c>
      <c r="K55" s="1845" t="s">
        <v>66</v>
      </c>
      <c r="L55" s="1845"/>
      <c r="M55" s="1845"/>
      <c r="N55" s="1845"/>
      <c r="O55" s="1792"/>
      <c r="P55" s="1864" t="str">
        <f>IF(DN398=0,"",DN398)</f>
        <v/>
      </c>
      <c r="Q55" s="1864"/>
      <c r="R55" s="1864"/>
      <c r="S55" s="1864"/>
      <c r="T55" s="1864"/>
      <c r="U55" s="1845" t="s">
        <v>684</v>
      </c>
      <c r="V55" s="1845"/>
      <c r="W55" s="1845"/>
      <c r="X55" s="1845"/>
      <c r="Y55" s="1845"/>
      <c r="Z55" s="2152"/>
      <c r="AA55" s="2181" t="str">
        <f>IF(DD88="","",DD88)</f>
        <v/>
      </c>
      <c r="AB55" s="2182"/>
      <c r="AC55" s="2182"/>
      <c r="AD55" s="2182"/>
      <c r="AE55" s="2180" t="s">
        <v>80</v>
      </c>
      <c r="AF55" s="2180"/>
      <c r="AG55" s="2180"/>
      <c r="AH55" s="1770"/>
      <c r="AI55" s="1770"/>
      <c r="AJ55" s="1770"/>
      <c r="AK55" s="1787"/>
      <c r="AL55" s="1462"/>
      <c r="AM55" s="2169"/>
      <c r="AN55" s="2170"/>
      <c r="AO55" s="2170"/>
      <c r="AP55" s="2171"/>
      <c r="AQ55" s="1388"/>
      <c r="AR55" s="2153" t="s">
        <v>68</v>
      </c>
      <c r="AS55" s="2154"/>
      <c r="AT55" s="2154"/>
      <c r="AU55" s="2155"/>
      <c r="AV55" s="1484"/>
      <c r="AW55" s="1484"/>
      <c r="AX55" s="1484"/>
      <c r="AY55" s="1484"/>
      <c r="AZ55" s="1484"/>
      <c r="BA55" s="1484"/>
      <c r="BB55" s="1484"/>
      <c r="BC55" s="1484"/>
      <c r="BD55" s="1484"/>
      <c r="BE55" s="1484"/>
      <c r="BF55" s="1484"/>
      <c r="BG55" s="1484"/>
      <c r="BH55" s="1484"/>
      <c r="BI55" s="1484"/>
      <c r="BJ55" s="1484"/>
      <c r="BK55" s="1484"/>
      <c r="BL55" s="1484"/>
      <c r="BM55" s="1484"/>
      <c r="BN55" s="1484"/>
      <c r="BO55" s="1484"/>
      <c r="BP55" s="1484"/>
      <c r="BQ55" s="1484"/>
      <c r="BR55" s="1484"/>
      <c r="BS55" s="1484"/>
      <c r="BT55" s="1484"/>
      <c r="BU55" s="1484"/>
      <c r="BV55" s="1484"/>
      <c r="BW55" s="1484"/>
      <c r="BX55" s="1484"/>
      <c r="BY55" s="1484"/>
      <c r="BZ55" s="1484"/>
      <c r="CA55" s="1485"/>
      <c r="CB55" s="1384"/>
      <c r="CC55" s="1384"/>
      <c r="CD55" s="949"/>
      <c r="CE55" s="949"/>
      <c r="CF55" s="463"/>
      <c r="CG55" s="464"/>
      <c r="CH55" s="464"/>
      <c r="CI55" s="464"/>
      <c r="CJ55" s="464"/>
      <c r="CK55" s="464"/>
      <c r="CT55" s="210"/>
      <c r="CX55" s="1"/>
      <c r="CY55" s="1"/>
      <c r="CZ55" s="543"/>
      <c r="DA55" s="565"/>
      <c r="DB55" s="566"/>
      <c r="DC55" s="543"/>
      <c r="DD55" s="544"/>
      <c r="DE55" s="545"/>
      <c r="DF55" s="544"/>
      <c r="DG55" s="546"/>
      <c r="DH55" s="546"/>
      <c r="DI55" s="546"/>
      <c r="DJ55" s="546"/>
      <c r="DK55" s="547"/>
      <c r="DL55" s="547"/>
      <c r="DM55" s="548"/>
      <c r="DN55" s="548"/>
      <c r="DO55" s="548"/>
      <c r="DP55" s="548"/>
      <c r="DQ55" s="548"/>
      <c r="DR55" s="548"/>
      <c r="DS55" s="548"/>
      <c r="DT55" s="252"/>
      <c r="DU55" s="252"/>
      <c r="DV55" s="252"/>
      <c r="DW55" s="252"/>
      <c r="DX55" s="536"/>
      <c r="DY55" s="537"/>
      <c r="DZ55" s="252"/>
      <c r="EA55" s="252"/>
      <c r="EB55" s="252"/>
      <c r="EC55" s="252"/>
      <c r="ED55" s="252"/>
      <c r="EE55" s="252"/>
      <c r="EF55" s="252"/>
      <c r="EG55" s="252"/>
      <c r="EH55" s="252"/>
      <c r="EJ55" s="1"/>
      <c r="EK55" s="1"/>
      <c r="EN55" s="1"/>
      <c r="EO55" s="1"/>
      <c r="EP55" s="1"/>
      <c r="ET55" s="335"/>
      <c r="EU55" s="482"/>
      <c r="EV55" s="483"/>
      <c r="EW55" s="484"/>
      <c r="EX55" s="484"/>
      <c r="EY55" s="484"/>
      <c r="EZ55" s="484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</row>
    <row r="56" spans="1:172" ht="24.9" customHeight="1" thickTop="1" thickBot="1">
      <c r="A56" s="849"/>
      <c r="C56" s="961"/>
      <c r="D56" s="1839"/>
      <c r="E56" s="1377"/>
      <c r="F56" s="2321"/>
      <c r="G56" s="2321"/>
      <c r="H56" s="2321"/>
      <c r="I56" s="2321"/>
      <c r="J56" s="1453" t="str">
        <f>IF(DH234=0,"",DH234)</f>
        <v/>
      </c>
      <c r="K56" s="1845" t="s">
        <v>69</v>
      </c>
      <c r="L56" s="1845"/>
      <c r="M56" s="1845"/>
      <c r="N56" s="1845"/>
      <c r="O56" s="1793"/>
      <c r="P56" s="1864" t="str">
        <f>IF(G201="","",BV280)</f>
        <v/>
      </c>
      <c r="Q56" s="1864"/>
      <c r="R56" s="1864"/>
      <c r="S56" s="1864"/>
      <c r="T56" s="1864"/>
      <c r="U56" s="1845" t="s">
        <v>685</v>
      </c>
      <c r="V56" s="1845"/>
      <c r="W56" s="1845"/>
      <c r="X56" s="1845"/>
      <c r="Y56" s="1845"/>
      <c r="Z56" s="2152"/>
      <c r="AA56" s="1362"/>
      <c r="AB56" s="1362"/>
      <c r="AC56" s="1362"/>
      <c r="AD56" s="1362"/>
      <c r="AE56" s="2175"/>
      <c r="AF56" s="2175"/>
      <c r="AG56" s="2175"/>
      <c r="AH56" s="2175"/>
      <c r="AI56" s="2175"/>
      <c r="AJ56" s="2175"/>
      <c r="AK56" s="2176"/>
      <c r="AL56" s="1462"/>
      <c r="AM56" s="2169"/>
      <c r="AN56" s="2170"/>
      <c r="AO56" s="2170"/>
      <c r="AP56" s="2171"/>
      <c r="AQ56" s="1388"/>
      <c r="AR56" s="2153" t="s">
        <v>70</v>
      </c>
      <c r="AS56" s="2154"/>
      <c r="AT56" s="2154"/>
      <c r="AU56" s="2155"/>
      <c r="AV56" s="2157"/>
      <c r="AW56" s="2157"/>
      <c r="AX56" s="1613"/>
      <c r="AY56" s="1613"/>
      <c r="AZ56" s="1454"/>
      <c r="BA56" s="1454"/>
      <c r="BB56" s="1454"/>
      <c r="BC56" s="1613"/>
      <c r="BD56" s="1486"/>
      <c r="BE56" s="1486"/>
      <c r="BF56" s="1486"/>
      <c r="BG56" s="1486"/>
      <c r="BH56" s="1486"/>
      <c r="BI56" s="1486"/>
      <c r="BJ56" s="1486"/>
      <c r="BK56" s="2160" t="str">
        <f>IF(AZ57="","","Advance TLE Selection:")</f>
        <v/>
      </c>
      <c r="BL56" s="2161"/>
      <c r="BM56" s="2161"/>
      <c r="BN56" s="2161"/>
      <c r="BO56" s="2161"/>
      <c r="BP56" s="2161"/>
      <c r="BQ56" s="2161"/>
      <c r="BR56" s="2161"/>
      <c r="BS56" s="2161"/>
      <c r="BT56" s="2161"/>
      <c r="BU56" s="2161"/>
      <c r="BV56" s="2161"/>
      <c r="BW56" s="2161"/>
      <c r="BX56" s="2161"/>
      <c r="BY56" s="2161"/>
      <c r="BZ56" s="2161"/>
      <c r="CA56" s="2162"/>
      <c r="CB56" s="1384"/>
      <c r="CC56" s="961"/>
      <c r="CD56" s="949"/>
      <c r="CE56" s="949"/>
      <c r="CF56" s="463"/>
      <c r="CG56" s="464"/>
      <c r="CH56" s="567"/>
      <c r="CI56" s="464"/>
      <c r="CJ56" s="464"/>
      <c r="CK56" s="464"/>
      <c r="CT56" s="210"/>
      <c r="CU56" s="209">
        <f>IF(DU384=TRUE,1,0)</f>
        <v>0</v>
      </c>
      <c r="CW56" s="209">
        <f>CW48+CW49</f>
        <v>0</v>
      </c>
      <c r="CX56" s="1"/>
      <c r="CY56" s="1"/>
      <c r="CZ56" s="1559" t="str">
        <f>IF(BG49=CZ68,CY47,IF(BG49=CZ69,CY42,IF(BG49="","")))</f>
        <v/>
      </c>
      <c r="DA56" s="1559" t="str">
        <f>IF(BG49=CZ68,DA57,IF(BG49=CZ69,DA57,IF(BG49="","")))</f>
        <v/>
      </c>
      <c r="DB56" s="1560" t="str">
        <f>IF(DA56="","",CZ56*DA56)</f>
        <v/>
      </c>
      <c r="DC56" s="1561">
        <f>IF(DB56="",0,DB56)</f>
        <v>0</v>
      </c>
      <c r="DD56" s="544"/>
      <c r="DE56" s="545"/>
      <c r="DF56" s="544"/>
      <c r="DG56" s="568"/>
      <c r="DH56" s="568"/>
      <c r="DI56" s="568"/>
      <c r="DJ56" s="568"/>
      <c r="DK56" s="569"/>
      <c r="DL56" s="569"/>
      <c r="DM56" s="1585"/>
      <c r="DN56" s="1585"/>
      <c r="DO56" s="1585"/>
      <c r="DP56" s="1585"/>
      <c r="DQ56" s="1585"/>
      <c r="DR56" s="1585"/>
      <c r="DS56" s="1585"/>
      <c r="DT56" s="217"/>
      <c r="DU56" s="217"/>
      <c r="DV56" s="217"/>
      <c r="DW56" s="217"/>
      <c r="DX56" s="218"/>
      <c r="DY56" s="219"/>
      <c r="DZ56" s="217"/>
      <c r="EA56" s="217"/>
      <c r="EB56" s="217"/>
      <c r="EC56" s="217"/>
      <c r="ED56" s="217"/>
      <c r="EE56" s="217"/>
      <c r="EF56" s="217"/>
      <c r="EG56" s="217"/>
      <c r="EH56" s="217"/>
      <c r="EI56" s="209"/>
      <c r="EJ56" s="209"/>
      <c r="EK56" s="209"/>
      <c r="EL56" s="209"/>
      <c r="EM56" s="209"/>
      <c r="EN56" s="209"/>
      <c r="EO56" s="209"/>
      <c r="EP56" s="209"/>
      <c r="EQ56" s="209"/>
      <c r="ER56" s="209"/>
      <c r="ES56" s="209"/>
      <c r="ET56" s="220"/>
      <c r="EU56" s="570"/>
      <c r="EV56" s="2163" t="s">
        <v>71</v>
      </c>
      <c r="EW56" s="2163"/>
      <c r="EX56" s="2163"/>
      <c r="EY56" s="2163"/>
      <c r="EZ56" s="2163"/>
      <c r="FA56" s="2166" t="s">
        <v>72</v>
      </c>
      <c r="FB56" s="2166"/>
      <c r="FC56" s="2166"/>
      <c r="FD56" s="2166"/>
      <c r="FE56" s="2166"/>
      <c r="FF56" s="571"/>
      <c r="FG56" s="572"/>
      <c r="FH56" s="573"/>
      <c r="FI56" s="2149"/>
      <c r="FJ56" s="2149"/>
      <c r="FK56" s="2149"/>
      <c r="FL56" s="2149"/>
      <c r="FM56" s="2149"/>
      <c r="FN56" s="2149"/>
      <c r="FO56" s="2149"/>
      <c r="FP56" s="471"/>
    </row>
    <row r="57" spans="1:172" ht="24.9" customHeight="1" thickTop="1" thickBot="1">
      <c r="A57" s="849"/>
      <c r="C57" s="961"/>
      <c r="D57" s="1839"/>
      <c r="E57" s="1377"/>
      <c r="F57" s="2321"/>
      <c r="G57" s="2321"/>
      <c r="H57" s="2321"/>
      <c r="I57" s="2321"/>
      <c r="J57" s="1788"/>
      <c r="K57" s="1771"/>
      <c r="L57" s="1428"/>
      <c r="M57" s="1428"/>
      <c r="N57" s="1428"/>
      <c r="O57" s="1794"/>
      <c r="P57" s="2151" t="str">
        <f>IF(DN391="","",DN391)</f>
        <v/>
      </c>
      <c r="Q57" s="2151"/>
      <c r="R57" s="2151"/>
      <c r="S57" s="2151"/>
      <c r="T57" s="2151"/>
      <c r="U57" s="1845" t="s">
        <v>686</v>
      </c>
      <c r="V57" s="1845"/>
      <c r="W57" s="1845"/>
      <c r="X57" s="1845"/>
      <c r="Y57" s="1845"/>
      <c r="Z57" s="2152"/>
      <c r="AA57" s="1428"/>
      <c r="AB57" s="1428"/>
      <c r="AC57" s="1428"/>
      <c r="AD57" s="1428"/>
      <c r="AE57" s="1769"/>
      <c r="AF57" s="1769"/>
      <c r="AG57" s="1769"/>
      <c r="AH57" s="1769"/>
      <c r="AI57" s="1769"/>
      <c r="AJ57" s="1769"/>
      <c r="AK57" s="1786"/>
      <c r="AL57" s="1462"/>
      <c r="AM57" s="2169"/>
      <c r="AN57" s="2170"/>
      <c r="AO57" s="2170"/>
      <c r="AP57" s="2171"/>
      <c r="AQ57" s="1388"/>
      <c r="AR57" s="2153" t="s">
        <v>74</v>
      </c>
      <c r="AS57" s="2154"/>
      <c r="AT57" s="2154"/>
      <c r="AU57" s="2155"/>
      <c r="AV57" s="2156"/>
      <c r="AW57" s="2156"/>
      <c r="AX57" s="1486"/>
      <c r="AY57" s="1486"/>
      <c r="AZ57" s="2157" t="str">
        <f>IF(DR400=TRUE," Days at Old PDS","")</f>
        <v/>
      </c>
      <c r="BA57" s="2157"/>
      <c r="BB57" s="2157"/>
      <c r="BC57" s="2157"/>
      <c r="BD57" s="2157"/>
      <c r="BE57" s="2157"/>
      <c r="BF57" s="2157"/>
      <c r="BG57" s="2157"/>
      <c r="BH57" s="2157"/>
      <c r="BI57" s="2157"/>
      <c r="BJ57" s="2153"/>
      <c r="BK57" s="2158"/>
      <c r="BL57" s="2158"/>
      <c r="BM57" s="2158"/>
      <c r="BN57" s="2158"/>
      <c r="BO57" s="2158"/>
      <c r="BP57" s="2158"/>
      <c r="BQ57" s="2158"/>
      <c r="BR57" s="2158"/>
      <c r="BS57" s="2158"/>
      <c r="BT57" s="2158"/>
      <c r="BU57" s="2158"/>
      <c r="BV57" s="2158"/>
      <c r="BW57" s="2158"/>
      <c r="BX57" s="2158"/>
      <c r="BY57" s="2158"/>
      <c r="BZ57" s="2158"/>
      <c r="CA57" s="1723"/>
      <c r="CB57" s="1384"/>
      <c r="CC57" s="961"/>
      <c r="CD57" s="949"/>
      <c r="CE57" s="949"/>
      <c r="CF57" s="463"/>
      <c r="CG57" s="463"/>
      <c r="CH57" s="464"/>
      <c r="CI57" s="464"/>
      <c r="CJ57" s="464"/>
      <c r="CK57" s="464"/>
      <c r="CT57" s="210"/>
      <c r="CU57" s="209">
        <f>IF(DU385=TRUE,1,0)</f>
        <v>0</v>
      </c>
      <c r="CW57" s="209" t="b">
        <f>IF(CW56=0,FALSE,TRUE)</f>
        <v>0</v>
      </c>
      <c r="CX57" s="1"/>
      <c r="CY57" s="1"/>
      <c r="CZ57" s="574"/>
      <c r="DA57" s="543">
        <f>IF(BD49="",0,BD49)</f>
        <v>0</v>
      </c>
      <c r="DB57" s="575"/>
      <c r="DC57" s="574"/>
      <c r="DD57" s="576"/>
      <c r="DE57" s="577"/>
      <c r="DF57" s="576"/>
      <c r="DG57" s="578"/>
      <c r="DH57" s="578"/>
      <c r="DI57" s="578"/>
      <c r="DJ57" s="578"/>
      <c r="DK57" s="579"/>
      <c r="DL57" s="579"/>
      <c r="DM57" s="580"/>
      <c r="DN57" s="580"/>
      <c r="DO57" s="580"/>
      <c r="DP57" s="580"/>
      <c r="DQ57" s="580"/>
      <c r="DR57" s="580"/>
      <c r="DS57" s="580"/>
      <c r="DT57" s="581"/>
      <c r="DU57" s="217"/>
      <c r="DV57" s="217"/>
      <c r="DW57" s="217"/>
      <c r="DX57" s="218"/>
      <c r="DY57" s="219"/>
      <c r="DZ57" s="217"/>
      <c r="EA57" s="217"/>
      <c r="EB57" s="217"/>
      <c r="EC57" s="217"/>
      <c r="ED57" s="217"/>
      <c r="EE57" s="217"/>
      <c r="EF57" s="217"/>
      <c r="EG57" s="217"/>
      <c r="EH57" s="217"/>
      <c r="EI57" s="209"/>
      <c r="EJ57" s="209"/>
      <c r="EK57" s="209"/>
      <c r="EL57" s="209"/>
      <c r="EM57" s="209"/>
      <c r="EN57" s="209"/>
      <c r="EO57" s="209"/>
      <c r="EP57" s="209"/>
      <c r="EQ57" s="209"/>
      <c r="ER57" s="209"/>
      <c r="ES57" s="209"/>
      <c r="ET57" s="220"/>
      <c r="EU57" s="582"/>
      <c r="EV57" s="2164"/>
      <c r="EW57" s="2164"/>
      <c r="EX57" s="2164"/>
      <c r="EY57" s="2164"/>
      <c r="EZ57" s="2164"/>
      <c r="FA57" s="2159" t="s">
        <v>75</v>
      </c>
      <c r="FB57" s="2159"/>
      <c r="FC57" s="2159"/>
      <c r="FD57" s="2159"/>
      <c r="FE57" s="2159"/>
      <c r="FF57" s="2159"/>
      <c r="FG57" s="2159"/>
      <c r="FH57" s="2159"/>
      <c r="FI57" s="2159"/>
      <c r="FJ57" s="2159"/>
      <c r="FK57" s="2159"/>
      <c r="FL57" s="2159"/>
      <c r="FM57" s="2159"/>
      <c r="FN57" s="2159"/>
      <c r="FO57" s="2159"/>
      <c r="FP57" s="476"/>
    </row>
    <row r="58" spans="1:172" ht="24.9" customHeight="1" thickTop="1" thickBot="1">
      <c r="A58" s="849"/>
      <c r="C58" s="961"/>
      <c r="D58" s="1839"/>
      <c r="E58" s="1377"/>
      <c r="F58" s="2320" t="str">
        <f>IF(BT13="","",BT13)</f>
        <v/>
      </c>
      <c r="G58" s="2320"/>
      <c r="H58" s="2320"/>
      <c r="I58" s="2320"/>
      <c r="J58" s="1428"/>
      <c r="K58" s="1428"/>
      <c r="L58" s="1428"/>
      <c r="M58" s="1428"/>
      <c r="N58" s="1428"/>
      <c r="O58" s="1794"/>
      <c r="P58" s="1840" t="str">
        <f>P94</f>
        <v/>
      </c>
      <c r="Q58" s="1840"/>
      <c r="R58" s="1840"/>
      <c r="S58" s="1840"/>
      <c r="T58" s="1840"/>
      <c r="U58" s="1846" t="s">
        <v>687</v>
      </c>
      <c r="V58" s="1846"/>
      <c r="W58" s="1846"/>
      <c r="X58" s="1846"/>
      <c r="Y58" s="1846"/>
      <c r="Z58" s="2168"/>
      <c r="AA58" s="1362"/>
      <c r="AB58" s="1362"/>
      <c r="AC58" s="1362"/>
      <c r="AD58" s="1362"/>
      <c r="AE58" s="1362"/>
      <c r="AF58" s="1362"/>
      <c r="AG58" s="1362"/>
      <c r="AH58" s="1769"/>
      <c r="AI58" s="1769"/>
      <c r="AJ58" s="1769"/>
      <c r="AK58" s="1786"/>
      <c r="AL58" s="1462"/>
      <c r="AM58" s="2169"/>
      <c r="AN58" s="2170"/>
      <c r="AO58" s="2170"/>
      <c r="AP58" s="2171"/>
      <c r="AQ58" s="1388"/>
      <c r="AR58" s="2157" t="s">
        <v>77</v>
      </c>
      <c r="AS58" s="2157"/>
      <c r="AT58" s="2157"/>
      <c r="AU58" s="2157"/>
      <c r="AV58" s="2156"/>
      <c r="AW58" s="2156"/>
      <c r="AX58" s="1486"/>
      <c r="AY58" s="1486"/>
      <c r="AZ58" s="2157" t="str">
        <f>IF(DR400=TRUE," Days at New  PDS","")</f>
        <v/>
      </c>
      <c r="BA58" s="2157"/>
      <c r="BB58" s="2157"/>
      <c r="BC58" s="2157"/>
      <c r="BD58" s="2157"/>
      <c r="BE58" s="2157"/>
      <c r="BF58" s="2157"/>
      <c r="BG58" s="2157"/>
      <c r="BH58" s="2157"/>
      <c r="BI58" s="2157"/>
      <c r="BJ58" s="2153"/>
      <c r="BK58" s="2167"/>
      <c r="BL58" s="2167"/>
      <c r="BM58" s="2167"/>
      <c r="BN58" s="2167"/>
      <c r="BO58" s="2167"/>
      <c r="BP58" s="2167"/>
      <c r="BQ58" s="2167"/>
      <c r="BR58" s="2167"/>
      <c r="BS58" s="2167"/>
      <c r="BT58" s="2167"/>
      <c r="BU58" s="2167"/>
      <c r="BV58" s="2167"/>
      <c r="BW58" s="2167"/>
      <c r="BX58" s="2167"/>
      <c r="BY58" s="2167"/>
      <c r="BZ58" s="2167"/>
      <c r="CA58" s="1725"/>
      <c r="CB58" s="1384"/>
      <c r="CC58" s="1384"/>
      <c r="CD58" s="949"/>
      <c r="CE58" s="949"/>
      <c r="CF58" s="463"/>
      <c r="CG58" s="463"/>
      <c r="CH58" s="464"/>
      <c r="CI58" s="464"/>
      <c r="CJ58" s="464"/>
      <c r="CK58" s="464"/>
      <c r="CT58" s="210" t="e">
        <f>IF(BT41&gt;=1,"",IF(#REF!="",TRUE,TRUE))</f>
        <v>#REF!</v>
      </c>
      <c r="CU58" s="209">
        <f>IF(DU387=TRUE,1,0)</f>
        <v>0</v>
      </c>
      <c r="CW58" s="209" t="b">
        <f>IF(BK59="",FALSE,TRUE)</f>
        <v>0</v>
      </c>
      <c r="CX58" s="1">
        <f>IF(CW58=FALSE,1,2)</f>
        <v>1</v>
      </c>
      <c r="CY58" s="1"/>
      <c r="CZ58" s="574"/>
      <c r="DA58" s="574"/>
      <c r="DB58" s="574"/>
      <c r="DC58" s="1"/>
      <c r="DD58" s="576"/>
      <c r="DE58" s="577"/>
      <c r="DF58" s="576"/>
      <c r="DG58" s="578"/>
      <c r="DH58" s="578"/>
      <c r="DI58" s="578"/>
      <c r="DJ58" s="578"/>
      <c r="DK58" s="579"/>
      <c r="DL58" s="579"/>
      <c r="DM58" s="580"/>
      <c r="DN58" s="580"/>
      <c r="DO58" s="580"/>
      <c r="DP58" s="580"/>
      <c r="DQ58" s="580"/>
      <c r="DR58" s="580"/>
      <c r="DS58" s="580"/>
      <c r="DT58" s="581"/>
      <c r="DU58" s="217"/>
      <c r="DV58" s="217"/>
      <c r="DW58" s="217"/>
      <c r="DX58" s="218"/>
      <c r="DY58" s="219"/>
      <c r="DZ58" s="217"/>
      <c r="EA58" s="217"/>
      <c r="EB58" s="217"/>
      <c r="EC58" s="217"/>
      <c r="ED58" s="217"/>
      <c r="EE58" s="217"/>
      <c r="EF58" s="217"/>
      <c r="EG58" s="217"/>
      <c r="EH58" s="217"/>
      <c r="EI58" s="209"/>
      <c r="EJ58" s="209"/>
      <c r="EK58" s="209"/>
      <c r="EL58" s="209"/>
      <c r="EM58" s="209"/>
      <c r="EN58" s="209"/>
      <c r="EO58" s="209"/>
      <c r="EP58" s="209"/>
      <c r="EQ58" s="209"/>
      <c r="ER58" s="209"/>
      <c r="ES58" s="209"/>
      <c r="ET58" s="220"/>
      <c r="EU58" s="582"/>
      <c r="EV58" s="2164"/>
      <c r="EW58" s="2164"/>
      <c r="EX58" s="2164"/>
      <c r="EY58" s="2164"/>
      <c r="EZ58" s="2164"/>
      <c r="FA58" s="2148" t="s">
        <v>78</v>
      </c>
      <c r="FB58" s="2148"/>
      <c r="FC58" s="2148"/>
      <c r="FD58" s="2148"/>
      <c r="FE58" s="2148"/>
      <c r="FF58" s="2148"/>
      <c r="FG58" s="229">
        <f>BK57</f>
        <v>0</v>
      </c>
      <c r="FH58" s="2148" t="s">
        <v>79</v>
      </c>
      <c r="FI58" s="2148"/>
      <c r="FJ58" s="2148"/>
      <c r="FK58" s="2148"/>
      <c r="FL58" s="2148"/>
      <c r="FM58" s="2148"/>
      <c r="FN58" s="2148"/>
      <c r="FO58" s="229">
        <f>BK58</f>
        <v>0</v>
      </c>
      <c r="FP58" s="476"/>
    </row>
    <row r="59" spans="1:172" ht="24.9" customHeight="1" thickTop="1" thickBot="1">
      <c r="A59" s="849"/>
      <c r="C59" s="961"/>
      <c r="D59" s="1839"/>
      <c r="E59" s="1377"/>
      <c r="F59" s="2150" t="s">
        <v>73</v>
      </c>
      <c r="G59" s="2150"/>
      <c r="H59" s="2150"/>
      <c r="I59" s="2150"/>
      <c r="J59" s="2150"/>
      <c r="K59" s="1429"/>
      <c r="L59" s="1429"/>
      <c r="M59" s="1428"/>
      <c r="N59" s="1428"/>
      <c r="O59" s="1794"/>
      <c r="P59" s="1840" t="str">
        <f>P96</f>
        <v/>
      </c>
      <c r="Q59" s="1840"/>
      <c r="R59" s="1840"/>
      <c r="S59" s="1840"/>
      <c r="T59" s="1840"/>
      <c r="U59" s="1846" t="s">
        <v>688</v>
      </c>
      <c r="V59" s="1846"/>
      <c r="W59" s="1846"/>
      <c r="X59" s="1846"/>
      <c r="Y59" s="1846"/>
      <c r="Z59" s="2168"/>
      <c r="AA59" s="1362"/>
      <c r="AB59" s="1362"/>
      <c r="AC59" s="1362"/>
      <c r="AD59" s="1362"/>
      <c r="AE59" s="1362"/>
      <c r="AF59" s="1362"/>
      <c r="AG59" s="1454"/>
      <c r="AH59" s="1769"/>
      <c r="AI59" s="1769"/>
      <c r="AJ59" s="1769"/>
      <c r="AK59" s="1786"/>
      <c r="AL59" s="1462"/>
      <c r="AM59" s="2169"/>
      <c r="AN59" s="2170"/>
      <c r="AO59" s="2170"/>
      <c r="AP59" s="2171"/>
      <c r="AQ59" s="1388"/>
      <c r="AR59" s="2153" t="s">
        <v>81</v>
      </c>
      <c r="AS59" s="2154"/>
      <c r="AT59" s="2154"/>
      <c r="AU59" s="2155"/>
      <c r="AV59" s="2156"/>
      <c r="AW59" s="2156"/>
      <c r="AX59" s="1486"/>
      <c r="AY59" s="1486"/>
      <c r="AZ59" s="2157" t="str">
        <f>IF(DR400=TRUE," What is being Advanced ","")</f>
        <v/>
      </c>
      <c r="BA59" s="2157"/>
      <c r="BB59" s="2157"/>
      <c r="BC59" s="2157"/>
      <c r="BD59" s="2157"/>
      <c r="BE59" s="2157"/>
      <c r="BF59" s="2157"/>
      <c r="BG59" s="2157"/>
      <c r="BH59" s="2157"/>
      <c r="BI59" s="2157"/>
      <c r="BJ59" s="2153"/>
      <c r="BK59" s="2172"/>
      <c r="BL59" s="2172"/>
      <c r="BM59" s="2172"/>
      <c r="BN59" s="2172"/>
      <c r="BO59" s="2172"/>
      <c r="BP59" s="2172"/>
      <c r="BQ59" s="2172"/>
      <c r="BR59" s="2172"/>
      <c r="BS59" s="2172"/>
      <c r="BT59" s="2172"/>
      <c r="BU59" s="2172"/>
      <c r="BV59" s="2172"/>
      <c r="BW59" s="2172"/>
      <c r="BX59" s="2172"/>
      <c r="BY59" s="2172"/>
      <c r="BZ59" s="2172"/>
      <c r="CA59" s="1724"/>
      <c r="CB59" s="1384"/>
      <c r="CC59" s="1042"/>
      <c r="CD59" s="944"/>
      <c r="CE59" s="944"/>
      <c r="CF59" s="464"/>
      <c r="CG59" s="464"/>
      <c r="CH59" s="464"/>
      <c r="CI59" s="464"/>
      <c r="CJ59" s="464"/>
      <c r="CK59" s="464"/>
      <c r="CT59" s="210"/>
      <c r="CU59" s="209">
        <f>IF(DM228=TRUE,1,0)</f>
        <v>0</v>
      </c>
      <c r="CV59" s="209">
        <f>IF(CU77=TRUE,0,1)</f>
        <v>0</v>
      </c>
      <c r="CW59" s="1">
        <f>IF(CV49=TRUE,0,1)</f>
        <v>0</v>
      </c>
      <c r="CX59" s="1">
        <f>IF(CV59+CW59&gt;=1,TRUE,0)</f>
        <v>0</v>
      </c>
      <c r="CY59" s="1"/>
      <c r="CZ59" s="583"/>
      <c r="DA59" s="583"/>
      <c r="DB59" s="574"/>
      <c r="DC59" s="574"/>
      <c r="DD59" s="576"/>
      <c r="DE59" s="577"/>
      <c r="DF59" s="576"/>
      <c r="DG59" s="578"/>
      <c r="DH59" s="578"/>
      <c r="DI59" s="578"/>
      <c r="DJ59" s="578"/>
      <c r="DK59" s="579"/>
      <c r="DL59" s="579"/>
      <c r="DM59" s="580"/>
      <c r="DN59" s="580"/>
      <c r="DO59" s="580"/>
      <c r="DP59" s="580"/>
      <c r="DQ59" s="580"/>
      <c r="DR59" s="580"/>
      <c r="DS59" s="580"/>
      <c r="DT59" s="581"/>
      <c r="DU59" s="217"/>
      <c r="DV59" s="217"/>
      <c r="DW59" s="217"/>
      <c r="DX59" s="218"/>
      <c r="DY59" s="219"/>
      <c r="DZ59" s="217"/>
      <c r="EA59" s="217"/>
      <c r="EB59" s="217"/>
      <c r="EC59" s="217"/>
      <c r="ED59" s="217"/>
      <c r="EE59" s="217"/>
      <c r="EF59" s="217"/>
      <c r="EG59" s="217"/>
      <c r="EH59" s="217"/>
      <c r="EI59" s="209"/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20"/>
      <c r="EU59" s="582"/>
      <c r="EV59" s="2165"/>
      <c r="EW59" s="2165"/>
      <c r="EX59" s="2165"/>
      <c r="EY59" s="2165"/>
      <c r="EZ59" s="2165"/>
      <c r="FA59" s="2148">
        <f>BK59</f>
        <v>0</v>
      </c>
      <c r="FB59" s="2148"/>
      <c r="FC59" s="2148"/>
      <c r="FD59" s="2148"/>
      <c r="FE59" s="2148"/>
      <c r="FF59" s="2148"/>
      <c r="FG59" s="2148"/>
      <c r="FH59" s="2148"/>
      <c r="FI59" s="2148"/>
      <c r="FJ59" s="2148"/>
      <c r="FK59" s="2148"/>
      <c r="FL59" s="2148"/>
      <c r="FM59" s="2148"/>
      <c r="FN59" s="2148"/>
      <c r="FO59" s="2148"/>
      <c r="FP59" s="476"/>
    </row>
    <row r="60" spans="1:172" s="881" customFormat="1" ht="3.9" customHeight="1" thickTop="1">
      <c r="A60" s="914"/>
      <c r="B60" s="964"/>
      <c r="C60" s="1665"/>
      <c r="D60" s="1839"/>
      <c r="E60" s="1460"/>
      <c r="F60" s="1675"/>
      <c r="G60" s="1675"/>
      <c r="H60" s="1675"/>
      <c r="I60" s="1675"/>
      <c r="J60" s="1675"/>
      <c r="K60" s="1675"/>
      <c r="L60" s="1675"/>
      <c r="M60" s="1675"/>
      <c r="N60" s="1675"/>
      <c r="O60" s="1795"/>
      <c r="P60" s="1675"/>
      <c r="Q60" s="1675"/>
      <c r="R60" s="1675"/>
      <c r="S60" s="1675"/>
      <c r="T60" s="1675"/>
      <c r="U60" s="1675"/>
      <c r="V60" s="1675"/>
      <c r="W60" s="1675"/>
      <c r="X60" s="1675"/>
      <c r="Y60" s="1675"/>
      <c r="Z60" s="1710"/>
      <c r="AA60" s="1675"/>
      <c r="AB60" s="1675"/>
      <c r="AC60" s="1675"/>
      <c r="AD60" s="1675"/>
      <c r="AE60" s="1675"/>
      <c r="AF60" s="1675"/>
      <c r="AG60" s="1675"/>
      <c r="AH60" s="1675"/>
      <c r="AI60" s="1675"/>
      <c r="AJ60" s="1675"/>
      <c r="AK60" s="1710"/>
      <c r="AL60" s="1609"/>
      <c r="AM60" s="2169"/>
      <c r="AN60" s="2170"/>
      <c r="AO60" s="2170"/>
      <c r="AP60" s="2171"/>
      <c r="AQ60" s="1742"/>
      <c r="AR60" s="1743"/>
      <c r="AS60" s="1743"/>
      <c r="AT60" s="1743"/>
      <c r="AU60" s="1743"/>
      <c r="AV60" s="1743"/>
      <c r="AW60" s="1743"/>
      <c r="AX60" s="1743"/>
      <c r="AY60" s="1744"/>
      <c r="AZ60" s="1744"/>
      <c r="BA60" s="1611"/>
      <c r="BB60" s="1611"/>
      <c r="BC60" s="1611"/>
      <c r="BD60" s="1611"/>
      <c r="BE60" s="1611"/>
      <c r="BF60" s="1611"/>
      <c r="BG60" s="1611"/>
      <c r="BH60" s="1611"/>
      <c r="BI60" s="1611"/>
      <c r="BJ60" s="1745"/>
      <c r="BK60" s="1746"/>
      <c r="BL60" s="1746"/>
      <c r="BM60" s="1746"/>
      <c r="BN60" s="1746"/>
      <c r="BO60" s="1746"/>
      <c r="BP60" s="1746"/>
      <c r="BQ60" s="1746"/>
      <c r="BR60" s="1746"/>
      <c r="BS60" s="1746"/>
      <c r="BT60" s="1746"/>
      <c r="BU60" s="1746"/>
      <c r="BV60" s="1746"/>
      <c r="BW60" s="1746"/>
      <c r="BX60" s="1746"/>
      <c r="BY60" s="1746"/>
      <c r="BZ60" s="1746"/>
      <c r="CA60" s="1746"/>
      <c r="CB60" s="1537"/>
      <c r="CC60" s="1537"/>
      <c r="CD60" s="965"/>
      <c r="CE60" s="965"/>
      <c r="CF60" s="875"/>
      <c r="CG60" s="875"/>
      <c r="CH60" s="875"/>
      <c r="CI60" s="875"/>
      <c r="CJ60" s="875"/>
      <c r="CK60" s="875"/>
      <c r="CL60" s="584"/>
      <c r="CM60" s="584"/>
      <c r="CN60" s="584"/>
      <c r="CO60" s="584"/>
      <c r="CP60" s="584"/>
      <c r="CQ60" s="584"/>
      <c r="CR60" s="584"/>
      <c r="CS60" s="584"/>
      <c r="CT60" s="584"/>
      <c r="CU60" s="584">
        <f>IF(CU56+CU57+CU58+CU59&gt;0,1,0)</f>
        <v>0</v>
      </c>
      <c r="CV60" s="584"/>
      <c r="CW60" s="584"/>
      <c r="CX60" s="252"/>
      <c r="CY60" s="876"/>
      <c r="CZ60" s="877"/>
      <c r="DA60" s="878"/>
      <c r="DB60" s="879"/>
      <c r="DC60" s="880"/>
      <c r="DD60" s="580"/>
      <c r="DG60" s="584"/>
      <c r="DH60" s="584"/>
      <c r="DI60" s="584"/>
      <c r="DJ60" s="584"/>
      <c r="DK60" s="585"/>
      <c r="DL60" s="585"/>
      <c r="DM60" s="586"/>
      <c r="DN60" s="586"/>
      <c r="DO60" s="586"/>
      <c r="DP60" s="586"/>
      <c r="DQ60" s="586"/>
      <c r="DR60" s="586"/>
      <c r="DS60" s="586"/>
      <c r="DT60" s="587"/>
      <c r="DU60" s="588"/>
      <c r="DV60" s="588"/>
      <c r="DW60" s="584"/>
      <c r="DX60" s="589"/>
      <c r="DY60" s="589"/>
      <c r="DZ60" s="584"/>
      <c r="EA60" s="584"/>
      <c r="EB60" s="584"/>
      <c r="EC60" s="584"/>
      <c r="ED60" s="584"/>
      <c r="EE60" s="584"/>
      <c r="EF60" s="584"/>
      <c r="EG60" s="584"/>
      <c r="EH60" s="584"/>
      <c r="EI60" s="584"/>
      <c r="EJ60" s="584"/>
      <c r="EK60" s="584"/>
      <c r="EL60" s="584"/>
      <c r="EM60" s="584"/>
      <c r="EN60" s="584"/>
      <c r="EO60" s="584"/>
      <c r="EP60" s="584"/>
      <c r="EQ60" s="584"/>
      <c r="ER60" s="584"/>
      <c r="ES60" s="584"/>
      <c r="ET60" s="589"/>
      <c r="EU60" s="589"/>
      <c r="EV60" s="584"/>
      <c r="EW60" s="584"/>
      <c r="EX60" s="584"/>
      <c r="EY60" s="584"/>
      <c r="EZ60" s="584"/>
      <c r="FA60" s="584"/>
      <c r="FB60" s="584"/>
      <c r="FC60" s="584"/>
      <c r="FD60" s="584"/>
      <c r="FE60" s="584"/>
      <c r="FF60" s="584"/>
      <c r="FG60" s="584"/>
      <c r="FH60" s="584"/>
      <c r="FI60" s="584"/>
      <c r="FJ60" s="584"/>
      <c r="FK60" s="584"/>
      <c r="FL60" s="584"/>
      <c r="FM60" s="584"/>
      <c r="FN60" s="584"/>
      <c r="FO60" s="584"/>
    </row>
    <row r="61" spans="1:172" s="323" customFormat="1" ht="9" hidden="1" customHeight="1" thickTop="1" thickBot="1">
      <c r="A61" s="849"/>
      <c r="B61" s="940"/>
      <c r="C61" s="1384"/>
      <c r="D61" s="1377"/>
      <c r="E61" s="1460"/>
      <c r="F61" s="905"/>
      <c r="G61" s="905"/>
      <c r="H61" s="905"/>
      <c r="I61" s="905"/>
      <c r="J61" s="905"/>
      <c r="K61" s="905"/>
      <c r="L61" s="905"/>
      <c r="M61" s="905"/>
      <c r="N61" s="905"/>
      <c r="O61" s="905"/>
      <c r="P61" s="905"/>
      <c r="Q61" s="905"/>
      <c r="R61" s="905"/>
      <c r="S61" s="905"/>
      <c r="T61" s="905"/>
      <c r="U61" s="905"/>
      <c r="V61" s="905"/>
      <c r="W61" s="905"/>
      <c r="X61" s="905"/>
      <c r="Y61" s="905"/>
      <c r="Z61" s="905"/>
      <c r="AA61" s="905"/>
      <c r="AB61" s="905"/>
      <c r="AC61" s="905"/>
      <c r="AD61" s="905"/>
      <c r="AE61" s="905"/>
      <c r="AF61" s="905"/>
      <c r="AG61" s="905"/>
      <c r="AH61" s="905"/>
      <c r="AI61" s="905"/>
      <c r="AJ61" s="905"/>
      <c r="AK61" s="1664"/>
      <c r="AL61" s="905"/>
      <c r="AM61" s="905"/>
      <c r="AN61" s="1487"/>
      <c r="AO61" s="905"/>
      <c r="AP61" s="1488"/>
      <c r="AQ61" s="1489"/>
      <c r="AR61" s="1489"/>
      <c r="AS61" s="1489"/>
      <c r="AT61" s="1489"/>
      <c r="AU61" s="1489"/>
      <c r="AV61" s="1489"/>
      <c r="AW61" s="1489"/>
      <c r="AX61" s="1489"/>
      <c r="AY61" s="905"/>
      <c r="AZ61" s="905"/>
      <c r="BA61" s="905"/>
      <c r="BB61" s="905"/>
      <c r="BC61" s="905"/>
      <c r="BD61" s="905"/>
      <c r="BE61" s="905"/>
      <c r="BF61" s="905"/>
      <c r="BG61" s="905"/>
      <c r="BH61" s="905"/>
      <c r="BI61" s="905"/>
      <c r="BJ61" s="905"/>
      <c r="BK61" s="905"/>
      <c r="BL61" s="905"/>
      <c r="BM61" s="905"/>
      <c r="BN61" s="905"/>
      <c r="BO61" s="905"/>
      <c r="BP61" s="905"/>
      <c r="BQ61" s="905"/>
      <c r="BR61" s="905"/>
      <c r="BS61" s="905"/>
      <c r="BT61" s="905"/>
      <c r="BU61" s="905"/>
      <c r="BV61" s="905"/>
      <c r="BW61" s="905"/>
      <c r="BX61" s="905"/>
      <c r="BY61" s="905"/>
      <c r="BZ61" s="905"/>
      <c r="CA61" s="905"/>
      <c r="CB61" s="1384"/>
      <c r="CC61" s="1042"/>
      <c r="CD61" s="966"/>
      <c r="CE61" s="966"/>
      <c r="CF61" s="567"/>
      <c r="CG61" s="567"/>
      <c r="CH61" s="567"/>
      <c r="CI61" s="567"/>
      <c r="CJ61" s="464"/>
      <c r="CK61" s="464"/>
      <c r="CL61" s="211"/>
      <c r="CM61" s="211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Y61" s="863"/>
      <c r="CZ61" s="863"/>
      <c r="DA61" s="863"/>
      <c r="DB61" s="863"/>
      <c r="DC61" s="863"/>
      <c r="DD61" s="864"/>
      <c r="DE61" s="865"/>
      <c r="DF61" s="863"/>
      <c r="DG61" s="866"/>
      <c r="DH61" s="866"/>
      <c r="DI61" s="866"/>
      <c r="DJ61" s="866"/>
      <c r="DK61" s="867"/>
      <c r="DL61" s="867"/>
      <c r="DM61" s="866"/>
      <c r="DN61" s="866"/>
      <c r="DO61" s="866"/>
      <c r="DP61" s="866"/>
      <c r="DQ61" s="866"/>
      <c r="DR61" s="866"/>
      <c r="DS61" s="866"/>
      <c r="DT61" s="866"/>
      <c r="DU61" s="866"/>
      <c r="DV61" s="866"/>
      <c r="DW61" s="866"/>
      <c r="DX61" s="868"/>
      <c r="DY61" s="869"/>
      <c r="DZ61" s="866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870"/>
      <c r="EU61" s="870"/>
      <c r="EV61" s="211"/>
      <c r="EW61" s="211"/>
      <c r="EX61" s="211"/>
      <c r="EY61" s="211"/>
      <c r="EZ61" s="211"/>
      <c r="FA61" s="211"/>
      <c r="FB61" s="211"/>
      <c r="FC61" s="211"/>
      <c r="FD61" s="211"/>
      <c r="FE61" s="211"/>
      <c r="FF61" s="211"/>
      <c r="FG61" s="211"/>
      <c r="FH61" s="211"/>
      <c r="FI61" s="211"/>
      <c r="FJ61" s="211"/>
      <c r="FK61" s="211"/>
      <c r="FL61" s="211"/>
      <c r="FM61" s="211"/>
      <c r="FN61" s="211"/>
      <c r="FO61" s="211"/>
    </row>
    <row r="62" spans="1:172" s="252" customFormat="1" ht="3.9" hidden="1" customHeight="1" thickTop="1" thickBot="1">
      <c r="A62" s="849"/>
      <c r="B62" s="940"/>
      <c r="C62" s="961"/>
      <c r="D62" s="1547"/>
      <c r="E62" s="1547"/>
      <c r="F62" s="905"/>
      <c r="G62" s="905"/>
      <c r="H62" s="905"/>
      <c r="I62" s="905"/>
      <c r="J62" s="905"/>
      <c r="K62" s="905"/>
      <c r="L62" s="905"/>
      <c r="M62" s="905"/>
      <c r="N62" s="905"/>
      <c r="O62" s="905"/>
      <c r="P62" s="905"/>
      <c r="Q62" s="905"/>
      <c r="R62" s="905"/>
      <c r="S62" s="905"/>
      <c r="T62" s="905"/>
      <c r="U62" s="905"/>
      <c r="V62" s="905"/>
      <c r="W62" s="905"/>
      <c r="X62" s="905"/>
      <c r="Y62" s="905"/>
      <c r="Z62" s="905"/>
      <c r="AA62" s="905"/>
      <c r="AB62" s="905"/>
      <c r="AC62" s="905"/>
      <c r="AD62" s="905"/>
      <c r="AE62" s="905"/>
      <c r="AF62" s="905"/>
      <c r="AG62" s="905"/>
      <c r="AH62" s="905"/>
      <c r="AI62" s="905"/>
      <c r="AJ62" s="905"/>
      <c r="AK62" s="1664"/>
      <c r="AL62" s="999"/>
      <c r="AM62" s="999"/>
      <c r="AN62" s="1490"/>
      <c r="AO62" s="999"/>
      <c r="AP62" s="1007"/>
      <c r="AQ62" s="999"/>
      <c r="AR62" s="999"/>
      <c r="AS62" s="999"/>
      <c r="AT62" s="999"/>
      <c r="AU62" s="999"/>
      <c r="AV62" s="999"/>
      <c r="AW62" s="999"/>
      <c r="AX62" s="999"/>
      <c r="AY62" s="999"/>
      <c r="AZ62" s="999"/>
      <c r="BA62" s="999"/>
      <c r="BB62" s="999"/>
      <c r="BC62" s="999"/>
      <c r="BD62" s="999"/>
      <c r="BE62" s="999"/>
      <c r="BF62" s="999"/>
      <c r="BG62" s="999"/>
      <c r="BH62" s="999"/>
      <c r="BI62" s="999"/>
      <c r="BJ62" s="999"/>
      <c r="BK62" s="999"/>
      <c r="BL62" s="999"/>
      <c r="BM62" s="999"/>
      <c r="BN62" s="999"/>
      <c r="BO62" s="999"/>
      <c r="BP62" s="999"/>
      <c r="BQ62" s="999"/>
      <c r="BR62" s="999"/>
      <c r="BS62" s="999"/>
      <c r="BT62" s="999"/>
      <c r="BU62" s="999"/>
      <c r="BV62" s="999"/>
      <c r="BW62" s="999"/>
      <c r="BX62" s="999"/>
      <c r="BY62" s="999"/>
      <c r="BZ62" s="999"/>
      <c r="CA62" s="999"/>
      <c r="CB62" s="1384"/>
      <c r="CC62" s="1042"/>
      <c r="CD62" s="944"/>
      <c r="CE62" s="944"/>
      <c r="CF62" s="871"/>
      <c r="CG62" s="871"/>
      <c r="CH62" s="871"/>
      <c r="CI62" s="871"/>
      <c r="CJ62" s="871"/>
      <c r="CK62" s="871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Y62" s="872"/>
      <c r="CZ62" s="872"/>
      <c r="DA62" s="872"/>
      <c r="DB62" s="872"/>
      <c r="DC62" s="872"/>
      <c r="DD62" s="873"/>
      <c r="DE62" s="874"/>
      <c r="DF62" s="872"/>
      <c r="DG62" s="221"/>
      <c r="DH62" s="221"/>
      <c r="DI62" s="221"/>
      <c r="DJ62" s="221"/>
      <c r="DK62" s="361"/>
      <c r="DL62" s="361"/>
      <c r="DM62" s="221"/>
      <c r="DN62" s="221"/>
      <c r="DO62" s="221"/>
      <c r="DP62" s="221"/>
      <c r="DQ62" s="221"/>
      <c r="DR62" s="221"/>
      <c r="DS62" s="221"/>
      <c r="DT62" s="221"/>
      <c r="DU62" s="221"/>
      <c r="DV62" s="221"/>
      <c r="DW62" s="221"/>
      <c r="DX62" s="222"/>
      <c r="DY62" s="223"/>
      <c r="DZ62" s="221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9"/>
      <c r="EU62" s="219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</row>
    <row r="63" spans="1:172" ht="24.9" hidden="1" customHeight="1" thickTop="1" thickBot="1">
      <c r="A63" s="849"/>
      <c r="C63" s="961"/>
      <c r="D63" s="1547"/>
      <c r="E63" s="1547"/>
      <c r="F63" s="905"/>
      <c r="G63" s="905"/>
      <c r="H63" s="905"/>
      <c r="I63" s="905"/>
      <c r="J63" s="905"/>
      <c r="K63" s="905"/>
      <c r="L63" s="905"/>
      <c r="M63" s="905"/>
      <c r="N63" s="905"/>
      <c r="O63" s="905"/>
      <c r="P63" s="905"/>
      <c r="Q63" s="905"/>
      <c r="R63" s="905"/>
      <c r="S63" s="905"/>
      <c r="T63" s="905"/>
      <c r="U63" s="905"/>
      <c r="V63" s="905"/>
      <c r="W63" s="905"/>
      <c r="X63" s="905"/>
      <c r="Y63" s="905"/>
      <c r="Z63" s="905"/>
      <c r="AA63" s="905"/>
      <c r="AB63" s="905"/>
      <c r="AC63" s="905"/>
      <c r="AD63" s="905"/>
      <c r="AE63" s="905"/>
      <c r="AF63" s="905"/>
      <c r="AG63" s="905"/>
      <c r="AH63" s="905"/>
      <c r="AI63" s="905"/>
      <c r="AJ63" s="905"/>
      <c r="AK63" s="1664"/>
      <c r="AL63" s="999"/>
      <c r="AM63" s="999"/>
      <c r="AN63" s="1490"/>
      <c r="AO63" s="999"/>
      <c r="AP63" s="1007"/>
      <c r="AQ63" s="999"/>
      <c r="AR63" s="999"/>
      <c r="AS63" s="999"/>
      <c r="AT63" s="999"/>
      <c r="AU63" s="999"/>
      <c r="AV63" s="999"/>
      <c r="AW63" s="999"/>
      <c r="AX63" s="999"/>
      <c r="AY63" s="999"/>
      <c r="AZ63" s="999"/>
      <c r="BA63" s="999"/>
      <c r="BB63" s="999"/>
      <c r="BC63" s="999"/>
      <c r="BD63" s="999"/>
      <c r="BE63" s="999"/>
      <c r="BF63" s="999"/>
      <c r="BG63" s="999"/>
      <c r="BH63" s="999"/>
      <c r="BI63" s="999"/>
      <c r="BJ63" s="999"/>
      <c r="BK63" s="999"/>
      <c r="BL63" s="999"/>
      <c r="BM63" s="999"/>
      <c r="BN63" s="999"/>
      <c r="BO63" s="999"/>
      <c r="BP63" s="999"/>
      <c r="BQ63" s="999"/>
      <c r="BR63" s="999"/>
      <c r="BS63" s="999"/>
      <c r="BT63" s="999"/>
      <c r="BU63" s="999"/>
      <c r="BV63" s="999"/>
      <c r="BW63" s="999"/>
      <c r="BX63" s="999"/>
      <c r="BY63" s="999"/>
      <c r="BZ63" s="999"/>
      <c r="CA63" s="999"/>
      <c r="CB63" s="1384"/>
      <c r="CC63" s="1042"/>
      <c r="CD63" s="944"/>
      <c r="CE63" s="944"/>
      <c r="CF63" s="855"/>
      <c r="CG63" s="855"/>
      <c r="CH63" s="855"/>
      <c r="CI63" s="855"/>
      <c r="CJ63" s="855"/>
      <c r="CK63" s="855"/>
      <c r="CX63" s="1"/>
      <c r="CY63" s="591"/>
      <c r="CZ63" s="591"/>
      <c r="DA63" s="591"/>
      <c r="DB63" s="591"/>
      <c r="DC63" s="591"/>
      <c r="DD63" s="592"/>
      <c r="DE63" s="593"/>
      <c r="DF63" s="591"/>
      <c r="DG63" s="257"/>
      <c r="DH63" s="257"/>
      <c r="DI63" s="257"/>
      <c r="DJ63" s="257"/>
      <c r="DK63" s="350"/>
      <c r="DL63" s="350"/>
      <c r="DM63" s="257"/>
      <c r="DN63" s="257"/>
      <c r="DO63" s="257"/>
      <c r="DP63" s="257"/>
      <c r="DQ63" s="257"/>
      <c r="DR63" s="257"/>
      <c r="DS63" s="257"/>
      <c r="DT63" s="257"/>
      <c r="DU63" s="257"/>
      <c r="DV63" s="257"/>
      <c r="DW63" s="257"/>
      <c r="DX63" s="258"/>
      <c r="DY63" s="259"/>
      <c r="DZ63" s="257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20"/>
      <c r="EU63" s="220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209"/>
      <c r="FK63" s="209"/>
      <c r="FL63" s="209"/>
      <c r="FM63" s="209"/>
      <c r="FN63" s="209"/>
      <c r="FO63" s="209"/>
    </row>
    <row r="64" spans="1:172" ht="24.9" hidden="1" customHeight="1" thickTop="1" thickBot="1">
      <c r="A64" s="849"/>
      <c r="C64" s="961"/>
      <c r="D64" s="1491"/>
      <c r="E64" s="1491"/>
      <c r="F64" s="1487"/>
      <c r="G64" s="1487"/>
      <c r="H64" s="1487"/>
      <c r="I64" s="1487"/>
      <c r="J64" s="1487"/>
      <c r="K64" s="1487"/>
      <c r="L64" s="1487"/>
      <c r="M64" s="1487"/>
      <c r="N64" s="1487"/>
      <c r="O64" s="1487"/>
      <c r="P64" s="1487"/>
      <c r="Q64" s="1487"/>
      <c r="R64" s="1487"/>
      <c r="S64" s="1487"/>
      <c r="T64" s="1487"/>
      <c r="U64" s="1487"/>
      <c r="V64" s="1487"/>
      <c r="W64" s="1487"/>
      <c r="X64" s="1487"/>
      <c r="Y64" s="1487"/>
      <c r="Z64" s="1487"/>
      <c r="AA64" s="1487"/>
      <c r="AB64" s="1487"/>
      <c r="AC64" s="1487"/>
      <c r="AD64" s="1487"/>
      <c r="AE64" s="1487"/>
      <c r="AF64" s="1487"/>
      <c r="AG64" s="1487"/>
      <c r="AH64" s="1487"/>
      <c r="AI64" s="905"/>
      <c r="AJ64" s="905"/>
      <c r="AK64" s="1664"/>
      <c r="AL64" s="999"/>
      <c r="AM64" s="999"/>
      <c r="AN64" s="1490"/>
      <c r="AO64" s="999"/>
      <c r="AP64" s="1007"/>
      <c r="AQ64" s="1492"/>
      <c r="AR64" s="999"/>
      <c r="AS64" s="1493"/>
      <c r="AT64" s="1493"/>
      <c r="AU64" s="1493"/>
      <c r="AV64" s="1493"/>
      <c r="AW64" s="1493"/>
      <c r="AX64" s="999"/>
      <c r="AY64" s="999"/>
      <c r="AZ64" s="999"/>
      <c r="BA64" s="999"/>
      <c r="BB64" s="999"/>
      <c r="BC64" s="999"/>
      <c r="BD64" s="999"/>
      <c r="BE64" s="999"/>
      <c r="BF64" s="999"/>
      <c r="BG64" s="999"/>
      <c r="BH64" s="999"/>
      <c r="BI64" s="999"/>
      <c r="BJ64" s="999"/>
      <c r="BK64" s="1494"/>
      <c r="BL64" s="1494"/>
      <c r="BM64" s="1494"/>
      <c r="BN64" s="1494"/>
      <c r="BO64" s="1494"/>
      <c r="BP64" s="1494"/>
      <c r="BQ64" s="1494"/>
      <c r="BR64" s="1494"/>
      <c r="BS64" s="1494"/>
      <c r="BT64" s="1495"/>
      <c r="BU64" s="1492"/>
      <c r="BV64" s="1492"/>
      <c r="BW64" s="1492"/>
      <c r="BX64" s="1492"/>
      <c r="BY64" s="1492"/>
      <c r="BZ64" s="1492"/>
      <c r="CA64" s="1492"/>
      <c r="CB64" s="1292"/>
      <c r="CC64" s="1292"/>
      <c r="CD64" s="969"/>
      <c r="CE64" s="969"/>
      <c r="CF64" s="856"/>
      <c r="CG64" s="856"/>
      <c r="CH64" s="857"/>
      <c r="CI64" s="855"/>
      <c r="CJ64" s="855"/>
      <c r="CK64" s="855"/>
      <c r="CX64" s="1"/>
      <c r="CY64" s="591"/>
      <c r="CZ64" s="591"/>
      <c r="DA64" s="594"/>
      <c r="DB64" s="591"/>
      <c r="DC64" s="591"/>
      <c r="DD64" s="595"/>
      <c r="DE64" s="595"/>
      <c r="DF64" s="596"/>
      <c r="DG64" s="257"/>
      <c r="DH64" s="209"/>
      <c r="DI64" s="257"/>
      <c r="DJ64" s="257"/>
      <c r="DK64" s="1553"/>
      <c r="DL64" s="1553"/>
      <c r="DM64" s="677"/>
      <c r="DN64" s="677"/>
      <c r="DO64" s="677"/>
      <c r="DP64" s="677"/>
      <c r="DQ64" s="677"/>
      <c r="DR64" s="677"/>
      <c r="DS64" s="1916"/>
      <c r="DT64" s="1916"/>
      <c r="DU64" s="1916"/>
      <c r="DV64" s="1916"/>
      <c r="DW64" s="257"/>
      <c r="DX64" s="299"/>
      <c r="DY64" s="1553"/>
      <c r="DZ64" s="209"/>
      <c r="EA64" s="275"/>
      <c r="EB64" s="275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20"/>
      <c r="EU64" s="220"/>
      <c r="EV64" s="209"/>
      <c r="EW64" s="209"/>
      <c r="EX64" s="209"/>
      <c r="EY64" s="209"/>
      <c r="EZ64" s="209"/>
      <c r="FA64" s="209"/>
      <c r="FB64" s="209"/>
      <c r="FC64" s="209"/>
      <c r="FD64" s="209"/>
      <c r="FE64" s="209"/>
      <c r="FF64" s="209"/>
      <c r="FG64" s="209"/>
      <c r="FH64" s="209"/>
      <c r="FI64" s="209"/>
      <c r="FJ64" s="209"/>
      <c r="FK64" s="209"/>
      <c r="FL64" s="209"/>
      <c r="FM64" s="209"/>
      <c r="FN64" s="209"/>
      <c r="FO64" s="209"/>
    </row>
    <row r="65" spans="1:171" ht="4.5" customHeight="1" thickBot="1">
      <c r="A65" s="849"/>
      <c r="C65" s="961"/>
      <c r="D65" s="1491"/>
      <c r="E65" s="1491"/>
      <c r="F65" s="1487"/>
      <c r="G65" s="1487"/>
      <c r="H65" s="1487"/>
      <c r="I65" s="1487"/>
      <c r="J65" s="1487"/>
      <c r="K65" s="1487"/>
      <c r="L65" s="1487"/>
      <c r="M65" s="1487"/>
      <c r="N65" s="1487"/>
      <c r="O65" s="1487"/>
      <c r="P65" s="1487"/>
      <c r="Q65" s="1487"/>
      <c r="R65" s="1487"/>
      <c r="S65" s="1487"/>
      <c r="T65" s="1487"/>
      <c r="U65" s="1487"/>
      <c r="V65" s="1487"/>
      <c r="W65" s="1487"/>
      <c r="X65" s="1487"/>
      <c r="Y65" s="1487"/>
      <c r="Z65" s="1487"/>
      <c r="AA65" s="1487"/>
      <c r="AB65" s="1487"/>
      <c r="AC65" s="1487"/>
      <c r="AD65" s="1487"/>
      <c r="AE65" s="1487"/>
      <c r="AF65" s="1487"/>
      <c r="AG65" s="1487"/>
      <c r="AH65" s="1487"/>
      <c r="AI65" s="905"/>
      <c r="AJ65" s="905"/>
      <c r="AK65" s="1664"/>
      <c r="AL65" s="999"/>
      <c r="AM65" s="999"/>
      <c r="AN65" s="1490"/>
      <c r="AO65" s="999"/>
      <c r="AP65" s="1007"/>
      <c r="AQ65" s="1492"/>
      <c r="AR65" s="999"/>
      <c r="AS65" s="1493"/>
      <c r="AT65" s="1493"/>
      <c r="AU65" s="1493"/>
      <c r="AV65" s="1493"/>
      <c r="AW65" s="1493"/>
      <c r="AX65" s="999"/>
      <c r="AY65" s="999"/>
      <c r="AZ65" s="999"/>
      <c r="BA65" s="999"/>
      <c r="BB65" s="999"/>
      <c r="BC65" s="999"/>
      <c r="BD65" s="999"/>
      <c r="BE65" s="999"/>
      <c r="BF65" s="999"/>
      <c r="BG65" s="999"/>
      <c r="BH65" s="999"/>
      <c r="BI65" s="999"/>
      <c r="BJ65" s="999"/>
      <c r="BK65" s="1494"/>
      <c r="BL65" s="1494"/>
      <c r="BM65" s="1494"/>
      <c r="BN65" s="1494"/>
      <c r="BO65" s="1494"/>
      <c r="BP65" s="1494"/>
      <c r="BQ65" s="1494"/>
      <c r="BR65" s="1494"/>
      <c r="BS65" s="1494"/>
      <c r="BT65" s="1495"/>
      <c r="BU65" s="1492"/>
      <c r="BV65" s="1492"/>
      <c r="BW65" s="1492"/>
      <c r="BX65" s="1492"/>
      <c r="BY65" s="1492"/>
      <c r="BZ65" s="1492"/>
      <c r="CA65" s="1492"/>
      <c r="CB65" s="1292"/>
      <c r="CC65" s="1292"/>
      <c r="CD65" s="969"/>
      <c r="CE65" s="969"/>
      <c r="CF65" s="856"/>
      <c r="CG65" s="856"/>
      <c r="CH65" s="857"/>
      <c r="CI65" s="855"/>
      <c r="CJ65" s="855"/>
      <c r="CK65" s="855"/>
      <c r="CX65" s="1"/>
      <c r="CY65" s="591"/>
      <c r="CZ65" s="591"/>
      <c r="DA65" s="594"/>
      <c r="DB65" s="591"/>
      <c r="DC65" s="591"/>
      <c r="DD65" s="595"/>
      <c r="DE65" s="595"/>
      <c r="DF65" s="596"/>
      <c r="DG65" s="257"/>
      <c r="DH65" s="209"/>
      <c r="DI65" s="257"/>
      <c r="DJ65" s="257"/>
      <c r="DK65" s="1620"/>
      <c r="DL65" s="1620"/>
      <c r="DM65" s="677"/>
      <c r="DN65" s="677"/>
      <c r="DO65" s="677"/>
      <c r="DP65" s="677"/>
      <c r="DQ65" s="677"/>
      <c r="DR65" s="677"/>
      <c r="DS65" s="1620"/>
      <c r="DT65" s="1620"/>
      <c r="DU65" s="1620"/>
      <c r="DV65" s="1620"/>
      <c r="DW65" s="257"/>
      <c r="DX65" s="299"/>
      <c r="DY65" s="1620"/>
      <c r="DZ65" s="209"/>
      <c r="EA65" s="275"/>
      <c r="EB65" s="275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20"/>
      <c r="EU65" s="220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</row>
    <row r="66" spans="1:171" s="608" customFormat="1" ht="4.5" customHeight="1">
      <c r="A66" s="882"/>
      <c r="B66" s="970"/>
      <c r="C66" s="1450"/>
      <c r="D66" s="1813"/>
      <c r="E66" s="1813"/>
      <c r="F66" s="1813"/>
      <c r="G66" s="1813"/>
      <c r="H66" s="1813"/>
      <c r="I66" s="1813"/>
      <c r="J66" s="1813"/>
      <c r="K66" s="1813"/>
      <c r="L66" s="1813"/>
      <c r="M66" s="1813"/>
      <c r="N66" s="1813"/>
      <c r="O66" s="1813"/>
      <c r="P66" s="1813"/>
      <c r="Q66" s="1813"/>
      <c r="R66" s="1813"/>
      <c r="S66" s="1813"/>
      <c r="T66" s="1813"/>
      <c r="U66" s="1813"/>
      <c r="V66" s="1813"/>
      <c r="W66" s="1813"/>
      <c r="X66" s="1813"/>
      <c r="Y66" s="1813"/>
      <c r="Z66" s="1813"/>
      <c r="AA66" s="1813"/>
      <c r="AB66" s="1813"/>
      <c r="AC66" s="1813"/>
      <c r="AD66" s="1813"/>
      <c r="AE66" s="1813"/>
      <c r="AF66" s="1813"/>
      <c r="AG66" s="1813"/>
      <c r="AH66" s="1813"/>
      <c r="AI66" s="1813"/>
      <c r="AJ66" s="1813"/>
      <c r="AK66" s="1464"/>
      <c r="AL66" s="1704"/>
      <c r="AM66" s="1704"/>
      <c r="AN66" s="1705"/>
      <c r="AO66" s="1704"/>
      <c r="AP66" s="1706"/>
      <c r="AQ66" s="1661"/>
      <c r="AR66" s="1661"/>
      <c r="AS66" s="1661"/>
      <c r="AT66" s="1661"/>
      <c r="AU66" s="1661"/>
      <c r="AV66" s="1661"/>
      <c r="AW66" s="1661"/>
      <c r="AX66" s="1661"/>
      <c r="AY66" s="1661"/>
      <c r="AZ66" s="1661"/>
      <c r="BA66" s="1661"/>
      <c r="BB66" s="1661"/>
      <c r="BC66" s="1661"/>
      <c r="BD66" s="1661"/>
      <c r="BE66" s="1661"/>
      <c r="BF66" s="1661"/>
      <c r="BG66" s="1661"/>
      <c r="BH66" s="1661"/>
      <c r="BI66" s="1661"/>
      <c r="BJ66" s="1661"/>
      <c r="BK66" s="1707"/>
      <c r="BL66" s="1707"/>
      <c r="BM66" s="1707"/>
      <c r="BN66" s="1707"/>
      <c r="BO66" s="1707"/>
      <c r="BP66" s="1707"/>
      <c r="BQ66" s="1707"/>
      <c r="BR66" s="1707"/>
      <c r="BS66" s="1813"/>
      <c r="BT66" s="1813"/>
      <c r="BU66" s="1813"/>
      <c r="BV66" s="1813"/>
      <c r="BW66" s="1813"/>
      <c r="BX66" s="1813"/>
      <c r="BY66" s="1813"/>
      <c r="BZ66" s="1813"/>
      <c r="CA66" s="1813"/>
      <c r="CB66" s="1708"/>
      <c r="CC66" s="1292"/>
      <c r="CD66" s="972"/>
      <c r="CE66" s="972"/>
      <c r="CF66" s="604"/>
      <c r="CG66" s="604"/>
      <c r="CH66" s="858"/>
      <c r="CI66" s="601"/>
      <c r="CJ66" s="601"/>
      <c r="CK66" s="601"/>
      <c r="CL66" s="600"/>
      <c r="CM66" s="600"/>
      <c r="CN66" s="600"/>
      <c r="CO66" s="600"/>
      <c r="CP66" s="600"/>
      <c r="CQ66" s="600"/>
      <c r="CR66" s="600"/>
      <c r="CS66" s="600"/>
      <c r="CT66" s="600" t="e">
        <f>IF(BD48&gt;=1,1,IF(#REF!="",0,1))</f>
        <v>#REF!</v>
      </c>
      <c r="CU66" s="600"/>
      <c r="CV66" s="600"/>
      <c r="CW66" s="600"/>
      <c r="CX66" s="601"/>
      <c r="CY66" s="602"/>
      <c r="CZ66" s="601"/>
      <c r="DA66" s="603"/>
      <c r="DB66" s="601"/>
      <c r="DC66" s="601"/>
      <c r="DD66" s="604"/>
      <c r="DE66" s="604"/>
      <c r="DF66" s="601"/>
      <c r="DG66" s="601"/>
      <c r="DH66" s="601"/>
      <c r="DI66" s="601"/>
      <c r="DJ66" s="601"/>
      <c r="DK66" s="859"/>
      <c r="DL66" s="859"/>
      <c r="DM66" s="601"/>
      <c r="DN66" s="601"/>
      <c r="DO66" s="601"/>
      <c r="DP66" s="601"/>
      <c r="DQ66" s="601"/>
      <c r="DR66" s="601"/>
      <c r="DS66" s="601"/>
      <c r="DT66" s="602"/>
      <c r="DU66" s="602"/>
      <c r="DV66" s="602"/>
      <c r="DW66" s="659"/>
      <c r="DX66" s="860"/>
      <c r="DY66" s="659"/>
      <c r="DZ66" s="659"/>
      <c r="EA66" s="659"/>
      <c r="EB66" s="659"/>
      <c r="EC66" s="600"/>
      <c r="ED66" s="600"/>
      <c r="EE66" s="600"/>
      <c r="EF66" s="600"/>
      <c r="EG66" s="600"/>
      <c r="EH66" s="600"/>
      <c r="EI66" s="600"/>
      <c r="EJ66" s="600"/>
      <c r="EK66" s="600"/>
      <c r="EL66" s="600"/>
      <c r="EM66" s="600"/>
      <c r="EN66" s="600"/>
      <c r="EO66" s="600"/>
      <c r="EP66" s="600"/>
      <c r="EQ66" s="600"/>
      <c r="ER66" s="600"/>
      <c r="ES66" s="600"/>
      <c r="ET66" s="607"/>
      <c r="EU66" s="607"/>
      <c r="EV66" s="600"/>
      <c r="EW66" s="600"/>
      <c r="EX66" s="600"/>
      <c r="EY66" s="600"/>
      <c r="EZ66" s="600"/>
      <c r="FA66" s="600"/>
      <c r="FB66" s="600"/>
      <c r="FC66" s="600"/>
      <c r="FD66" s="600"/>
      <c r="FE66" s="600"/>
      <c r="FF66" s="600"/>
      <c r="FG66" s="600"/>
      <c r="FH66" s="600"/>
      <c r="FI66" s="600"/>
      <c r="FJ66" s="600"/>
      <c r="FK66" s="600"/>
      <c r="FL66" s="600"/>
      <c r="FM66" s="600"/>
      <c r="FN66" s="600"/>
      <c r="FO66" s="600"/>
    </row>
    <row r="67" spans="1:171" s="608" customFormat="1" ht="3.9" customHeight="1">
      <c r="A67" s="882"/>
      <c r="B67" s="970"/>
      <c r="C67" s="1450"/>
      <c r="D67" s="2138" t="s">
        <v>108</v>
      </c>
      <c r="E67" s="1676"/>
      <c r="F67" s="1605"/>
      <c r="G67" s="1605"/>
      <c r="H67" s="1605"/>
      <c r="I67" s="1605"/>
      <c r="J67" s="1605"/>
      <c r="K67" s="1605"/>
      <c r="L67" s="1605"/>
      <c r="M67" s="1605"/>
      <c r="N67" s="1605"/>
      <c r="O67" s="1605"/>
      <c r="P67" s="1605"/>
      <c r="Q67" s="1605"/>
      <c r="R67" s="1605"/>
      <c r="S67" s="1605"/>
      <c r="T67" s="1605"/>
      <c r="U67" s="1605"/>
      <c r="V67" s="1605"/>
      <c r="W67" s="1605"/>
      <c r="X67" s="1605"/>
      <c r="Y67" s="1605"/>
      <c r="Z67" s="1605"/>
      <c r="AA67" s="1605"/>
      <c r="AB67" s="1605"/>
      <c r="AC67" s="1605"/>
      <c r="AD67" s="1605"/>
      <c r="AE67" s="1605"/>
      <c r="AF67" s="1605"/>
      <c r="AG67" s="1605"/>
      <c r="AH67" s="1605"/>
      <c r="AI67" s="1605"/>
      <c r="AJ67" s="1605"/>
      <c r="AK67" s="1605"/>
      <c r="AL67" s="1390"/>
      <c r="AM67" s="2127" t="s">
        <v>1</v>
      </c>
      <c r="AN67" s="2127"/>
      <c r="AO67" s="2127"/>
      <c r="AP67" s="2127"/>
      <c r="AQ67" s="1603"/>
      <c r="AR67" s="1605"/>
      <c r="AS67" s="1605"/>
      <c r="AT67" s="1605"/>
      <c r="AU67" s="1605"/>
      <c r="AV67" s="1605"/>
      <c r="AW67" s="1605"/>
      <c r="AX67" s="1605"/>
      <c r="AY67" s="1605"/>
      <c r="AZ67" s="1605"/>
      <c r="BA67" s="1605"/>
      <c r="BB67" s="1605"/>
      <c r="BC67" s="1605"/>
      <c r="BD67" s="1605"/>
      <c r="BE67" s="1605"/>
      <c r="BF67" s="1605"/>
      <c r="BG67" s="1605"/>
      <c r="BH67" s="1605"/>
      <c r="BI67" s="1605"/>
      <c r="BJ67" s="1605"/>
      <c r="BK67" s="1677"/>
      <c r="BL67" s="1677"/>
      <c r="BM67" s="1677"/>
      <c r="BN67" s="1677"/>
      <c r="BO67" s="1677"/>
      <c r="BP67" s="1677"/>
      <c r="BQ67" s="1677"/>
      <c r="BR67" s="1677"/>
      <c r="BS67" s="1677"/>
      <c r="BT67" s="1677"/>
      <c r="BU67" s="1677"/>
      <c r="BV67" s="1677"/>
      <c r="BW67" s="1677"/>
      <c r="BX67" s="1677"/>
      <c r="BY67" s="1677"/>
      <c r="BZ67" s="1677"/>
      <c r="CA67" s="1677"/>
      <c r="CB67" s="1678"/>
      <c r="CC67" s="1292"/>
      <c r="CD67" s="973"/>
      <c r="CE67" s="973"/>
      <c r="CF67" s="861"/>
      <c r="CG67" s="858"/>
      <c r="CH67" s="858"/>
      <c r="CI67" s="601"/>
      <c r="CJ67" s="601"/>
      <c r="CK67" s="601"/>
      <c r="CL67" s="600"/>
      <c r="CM67" s="600"/>
      <c r="CN67" s="600"/>
      <c r="CO67" s="600"/>
      <c r="CP67" s="600"/>
      <c r="CQ67" s="600"/>
      <c r="CR67" s="600"/>
      <c r="CS67" s="600"/>
      <c r="CT67" s="600" t="e">
        <f>IF(BD49&gt;=1,1,IF(#REF!="",0,1))</f>
        <v>#REF!</v>
      </c>
      <c r="CU67" s="600"/>
      <c r="CV67" s="600"/>
      <c r="CW67" s="600"/>
      <c r="CX67" s="601"/>
      <c r="CY67" s="602"/>
      <c r="CZ67" s="601"/>
      <c r="DA67" s="603"/>
      <c r="DB67" s="601"/>
      <c r="DC67" s="601"/>
      <c r="DD67" s="604"/>
      <c r="DE67" s="604"/>
      <c r="DF67" s="601"/>
      <c r="DG67" s="601"/>
      <c r="DH67" s="601"/>
      <c r="DI67" s="601"/>
      <c r="DJ67" s="601"/>
      <c r="DK67" s="859"/>
      <c r="DL67" s="859"/>
      <c r="DM67" s="601"/>
      <c r="DN67" s="601"/>
      <c r="DO67" s="601"/>
      <c r="DP67" s="601"/>
      <c r="DQ67" s="601"/>
      <c r="DR67" s="601"/>
      <c r="DS67" s="601"/>
      <c r="DT67" s="602"/>
      <c r="DU67" s="602"/>
      <c r="DV67" s="602"/>
      <c r="DW67" s="659"/>
      <c r="DX67" s="860"/>
      <c r="DY67" s="659"/>
      <c r="DZ67" s="659"/>
      <c r="EA67" s="659"/>
      <c r="EB67" s="659"/>
      <c r="EC67" s="600"/>
      <c r="ED67" s="600"/>
      <c r="EE67" s="600"/>
      <c r="EF67" s="600"/>
      <c r="EG67" s="600"/>
      <c r="EH67" s="600"/>
      <c r="EI67" s="600"/>
      <c r="EJ67" s="600"/>
      <c r="EK67" s="600"/>
      <c r="EL67" s="600"/>
      <c r="EM67" s="600"/>
      <c r="EN67" s="600"/>
      <c r="EO67" s="600"/>
      <c r="EP67" s="600"/>
      <c r="EQ67" s="600"/>
      <c r="ER67" s="600"/>
      <c r="ES67" s="600"/>
      <c r="ET67" s="607"/>
      <c r="EU67" s="607"/>
      <c r="EV67" s="600"/>
      <c r="EW67" s="600"/>
      <c r="EX67" s="600"/>
      <c r="EY67" s="600"/>
      <c r="EZ67" s="600"/>
      <c r="FA67" s="600"/>
      <c r="FB67" s="600"/>
      <c r="FC67" s="600"/>
      <c r="FD67" s="600"/>
      <c r="FE67" s="600"/>
      <c r="FF67" s="600"/>
      <c r="FG67" s="600"/>
      <c r="FH67" s="600"/>
      <c r="FI67" s="600"/>
      <c r="FJ67" s="600"/>
      <c r="FK67" s="600"/>
      <c r="FL67" s="600"/>
      <c r="FM67" s="600"/>
      <c r="FN67" s="600"/>
      <c r="FO67" s="600"/>
    </row>
    <row r="68" spans="1:171" s="619" customFormat="1" ht="24.9" customHeight="1">
      <c r="A68" s="862"/>
      <c r="B68" s="974"/>
      <c r="C68" s="1538"/>
      <c r="D68" s="2138"/>
      <c r="E68" s="1602"/>
      <c r="F68" s="2146" t="s">
        <v>82</v>
      </c>
      <c r="G68" s="2146"/>
      <c r="H68" s="2146"/>
      <c r="I68" s="2146"/>
      <c r="J68" s="2146"/>
      <c r="K68" s="2146"/>
      <c r="L68" s="2146"/>
      <c r="M68" s="2146" t="s">
        <v>83</v>
      </c>
      <c r="N68" s="2146"/>
      <c r="O68" s="2146"/>
      <c r="P68" s="1608"/>
      <c r="Q68" s="1608"/>
      <c r="R68" s="1608"/>
      <c r="S68" s="2146" t="s">
        <v>51</v>
      </c>
      <c r="T68" s="2146"/>
      <c r="U68" s="2146"/>
      <c r="V68" s="2146"/>
      <c r="W68" s="2146"/>
      <c r="X68" s="1608"/>
      <c r="Y68" s="1608"/>
      <c r="Z68" s="2146" t="s">
        <v>84</v>
      </c>
      <c r="AA68" s="2146"/>
      <c r="AB68" s="2146"/>
      <c r="AC68" s="2146"/>
      <c r="AD68" s="2146"/>
      <c r="AE68" s="2146"/>
      <c r="AF68" s="1601"/>
      <c r="AG68" s="1601"/>
      <c r="AH68" s="1601"/>
      <c r="AI68" s="1601"/>
      <c r="AJ68" s="1601"/>
      <c r="AK68" s="1601"/>
      <c r="AL68" s="1498"/>
      <c r="AM68" s="2127"/>
      <c r="AN68" s="2127"/>
      <c r="AO68" s="2127"/>
      <c r="AP68" s="2127"/>
      <c r="AQ68" s="1603"/>
      <c r="AR68" s="2139" t="s">
        <v>85</v>
      </c>
      <c r="AS68" s="2139"/>
      <c r="AT68" s="1608"/>
      <c r="AU68" s="2146" t="s">
        <v>86</v>
      </c>
      <c r="AV68" s="2146"/>
      <c r="AW68" s="1608"/>
      <c r="AX68" s="2146" t="s">
        <v>83</v>
      </c>
      <c r="AY68" s="2146"/>
      <c r="AZ68" s="2146"/>
      <c r="BA68" s="2146"/>
      <c r="BB68" s="1608"/>
      <c r="BC68" s="1608"/>
      <c r="BD68" s="2146" t="s">
        <v>51</v>
      </c>
      <c r="BE68" s="2146"/>
      <c r="BF68" s="2146"/>
      <c r="BG68" s="2146"/>
      <c r="BH68" s="2146"/>
      <c r="BI68" s="1608"/>
      <c r="BJ68" s="1608"/>
      <c r="BK68" s="2140" t="s">
        <v>84</v>
      </c>
      <c r="BL68" s="2140"/>
      <c r="BM68" s="2140"/>
      <c r="BN68" s="2140"/>
      <c r="BO68" s="2140"/>
      <c r="BP68" s="2140"/>
      <c r="BQ68" s="2140"/>
      <c r="BR68" s="1601"/>
      <c r="BS68" s="2140" t="s">
        <v>87</v>
      </c>
      <c r="BT68" s="2140"/>
      <c r="BU68" s="2140"/>
      <c r="BV68" s="2140"/>
      <c r="BW68" s="2140"/>
      <c r="BX68" s="2140"/>
      <c r="BY68" s="2140"/>
      <c r="BZ68" s="2140"/>
      <c r="CA68" s="1601"/>
      <c r="CB68" s="1679"/>
      <c r="CC68" s="1299"/>
      <c r="CD68" s="975"/>
      <c r="CE68" s="975"/>
      <c r="CF68" s="609"/>
      <c r="CG68" s="609"/>
      <c r="CH68" s="609"/>
      <c r="CI68" s="609"/>
      <c r="CJ68" s="609"/>
      <c r="CK68" s="609"/>
      <c r="CL68" s="612"/>
      <c r="CM68" s="612"/>
      <c r="CN68" s="612"/>
      <c r="CO68" s="612"/>
      <c r="CP68" s="612"/>
      <c r="CQ68" s="612"/>
      <c r="CR68" s="612"/>
      <c r="CS68" s="612"/>
      <c r="CT68" s="610" t="e">
        <f>SUM(CT66:CT67)</f>
        <v>#REF!</v>
      </c>
      <c r="CU68" s="611" t="b">
        <f>IF(AW33+AW34+AW35&gt;=1,"",TRUE)</f>
        <v>1</v>
      </c>
      <c r="CV68" s="612"/>
      <c r="CW68" s="612"/>
      <c r="CX68" s="612" t="s">
        <v>56</v>
      </c>
      <c r="CY68" s="613"/>
      <c r="CZ68" s="612" t="s">
        <v>56</v>
      </c>
      <c r="DA68" s="614"/>
      <c r="DB68" s="613"/>
      <c r="DC68" s="613"/>
      <c r="DD68" s="615"/>
      <c r="DE68" s="613"/>
      <c r="DF68" s="613"/>
      <c r="DG68" s="616"/>
      <c r="DH68" s="616"/>
      <c r="DI68" s="616"/>
      <c r="DJ68" s="616"/>
      <c r="DK68" s="616"/>
      <c r="DL68" s="616"/>
      <c r="DM68" s="616"/>
      <c r="DN68" s="616"/>
      <c r="DO68" s="616"/>
      <c r="DP68" s="616"/>
      <c r="DQ68" s="616"/>
      <c r="DR68" s="616"/>
      <c r="DS68" s="616"/>
      <c r="DT68" s="616"/>
      <c r="DU68" s="616"/>
      <c r="DV68" s="616"/>
      <c r="DW68" s="617"/>
      <c r="DX68" s="617"/>
      <c r="DY68" s="617"/>
      <c r="DZ68" s="617"/>
      <c r="EA68" s="617"/>
      <c r="EB68" s="617"/>
      <c r="EC68" s="617"/>
      <c r="ED68" s="617"/>
      <c r="EE68" s="617"/>
      <c r="EF68" s="617"/>
      <c r="EG68" s="617"/>
      <c r="EH68" s="617"/>
      <c r="EI68" s="612"/>
      <c r="EJ68" s="612"/>
      <c r="EK68" s="612"/>
      <c r="EL68" s="612"/>
      <c r="EM68" s="612"/>
      <c r="EN68" s="612"/>
      <c r="EO68" s="612"/>
      <c r="EP68" s="612"/>
      <c r="EQ68" s="612"/>
      <c r="ER68" s="612"/>
      <c r="ES68" s="612"/>
      <c r="ET68" s="618"/>
      <c r="EU68" s="618"/>
      <c r="EV68" s="612"/>
      <c r="EW68" s="612"/>
      <c r="EX68" s="612"/>
      <c r="EY68" s="612"/>
      <c r="EZ68" s="612"/>
      <c r="FA68" s="612"/>
      <c r="FB68" s="612"/>
      <c r="FC68" s="612"/>
      <c r="FD68" s="612"/>
      <c r="FE68" s="612"/>
      <c r="FF68" s="612"/>
      <c r="FG68" s="612"/>
      <c r="FH68" s="612"/>
      <c r="FI68" s="612"/>
      <c r="FJ68" s="612"/>
      <c r="FK68" s="612"/>
      <c r="FL68" s="612"/>
      <c r="FM68" s="612"/>
      <c r="FN68" s="612"/>
      <c r="FO68" s="612"/>
    </row>
    <row r="69" spans="1:171" s="619" customFormat="1" ht="24.9" customHeight="1">
      <c r="A69" s="862"/>
      <c r="B69" s="974"/>
      <c r="C69" s="1538"/>
      <c r="D69" s="2138"/>
      <c r="E69" s="1497"/>
      <c r="F69" s="1609"/>
      <c r="G69" s="1846" t="str">
        <f>IF(S69="","","OLD PCS to VPC")</f>
        <v/>
      </c>
      <c r="H69" s="1846"/>
      <c r="I69" s="1846"/>
      <c r="J69" s="1846"/>
      <c r="K69" s="1846"/>
      <c r="L69" s="1846"/>
      <c r="M69" s="2147" t="str">
        <f>CZ48</f>
        <v/>
      </c>
      <c r="N69" s="2147"/>
      <c r="O69" s="2147"/>
      <c r="P69" s="1846" t="str">
        <f>IF(S69="","","x")</f>
        <v/>
      </c>
      <c r="Q69" s="1846"/>
      <c r="R69" s="1846"/>
      <c r="S69" s="1846" t="str">
        <f>IF(DA48=0,"",DA48)</f>
        <v/>
      </c>
      <c r="T69" s="1846"/>
      <c r="U69" s="1846"/>
      <c r="V69" s="1846"/>
      <c r="W69" s="1846"/>
      <c r="X69" s="1609"/>
      <c r="Y69" s="1609" t="str">
        <f>IF(Z69="","","=")</f>
        <v/>
      </c>
      <c r="Z69" s="1808" t="str">
        <f>IF(DC48=0,"",DC48)</f>
        <v/>
      </c>
      <c r="AA69" s="1808"/>
      <c r="AB69" s="1808"/>
      <c r="AC69" s="1808"/>
      <c r="AD69" s="1808"/>
      <c r="AE69" s="986"/>
      <c r="AF69" s="1624"/>
      <c r="AG69" s="1624"/>
      <c r="AH69" s="1624"/>
      <c r="AI69" s="1624"/>
      <c r="AJ69" s="1624"/>
      <c r="AK69" s="1624"/>
      <c r="AL69" s="1624"/>
      <c r="AM69" s="2127"/>
      <c r="AN69" s="2127"/>
      <c r="AO69" s="2127"/>
      <c r="AP69" s="2127"/>
      <c r="AQ69" s="1390"/>
      <c r="AR69" s="1845" t="str">
        <f>IF(DJ384=0,"",DJ384)</f>
        <v/>
      </c>
      <c r="AS69" s="1845"/>
      <c r="AT69" s="1609"/>
      <c r="AU69" s="1846" t="str">
        <f>IF(DH387&gt;=3,DK384,"")</f>
        <v/>
      </c>
      <c r="AV69" s="1846"/>
      <c r="AW69" s="1609" t="str">
        <f>IF(DP384=0,"",DL384)</f>
        <v/>
      </c>
      <c r="AX69" s="1808" t="str">
        <f>IF(DH387&gt;=3,CM174,"")</f>
        <v/>
      </c>
      <c r="AY69" s="1808"/>
      <c r="AZ69" s="1808"/>
      <c r="BA69" s="1808"/>
      <c r="BB69" s="1617"/>
      <c r="BC69" s="1609" t="str">
        <f>IF(DP384=0,"",DN384)</f>
        <v/>
      </c>
      <c r="BD69" s="1846" t="str">
        <f>IF(DO384=0,"",EC384)</f>
        <v/>
      </c>
      <c r="BE69" s="1846"/>
      <c r="BF69" s="1846"/>
      <c r="BG69" s="1846"/>
      <c r="BH69" s="1846"/>
      <c r="BI69" s="1609"/>
      <c r="BJ69" s="1609" t="str">
        <f>IF(DP384=0,"","=")</f>
        <v/>
      </c>
      <c r="BK69" s="1808" t="str">
        <f>IF(DQ384=0,"",DQ384)</f>
        <v/>
      </c>
      <c r="BL69" s="1808"/>
      <c r="BM69" s="1808"/>
      <c r="BN69" s="1808"/>
      <c r="BO69" s="1808"/>
      <c r="BP69" s="1808"/>
      <c r="BQ69" s="1808"/>
      <c r="BR69" s="1610"/>
      <c r="BS69" s="1808" t="str">
        <f>IF(DT384=0,"",DS384)</f>
        <v/>
      </c>
      <c r="BT69" s="1808"/>
      <c r="BU69" s="1808"/>
      <c r="BV69" s="1808"/>
      <c r="BW69" s="1808"/>
      <c r="BX69" s="1808"/>
      <c r="BY69" s="1808"/>
      <c r="BZ69" s="1808"/>
      <c r="CA69" s="1610"/>
      <c r="CB69" s="1680"/>
      <c r="CC69" s="1538"/>
      <c r="CD69" s="974"/>
      <c r="CE69" s="974"/>
      <c r="CF69" s="620"/>
      <c r="CG69" s="620"/>
      <c r="CH69" s="609"/>
      <c r="CI69" s="609"/>
      <c r="CJ69" s="609"/>
      <c r="CK69" s="609"/>
      <c r="CL69" s="612"/>
      <c r="CM69" s="612"/>
      <c r="CN69" s="612"/>
      <c r="CO69" s="612"/>
      <c r="CP69" s="612"/>
      <c r="CQ69" s="612"/>
      <c r="CR69" s="612"/>
      <c r="CS69" s="612"/>
      <c r="CT69" s="610" t="e">
        <f>IF(CT68&gt;=1,"",TRUE)</f>
        <v>#REF!</v>
      </c>
      <c r="CU69" s="621" t="b">
        <f>IF(BT14="",TRUE,"")</f>
        <v>1</v>
      </c>
      <c r="CV69" s="612"/>
      <c r="CW69" s="612"/>
      <c r="CX69" s="619" t="s">
        <v>60</v>
      </c>
      <c r="CY69" s="613"/>
      <c r="CZ69" s="619" t="s">
        <v>60</v>
      </c>
      <c r="DA69" s="613" t="s">
        <v>88</v>
      </c>
      <c r="DB69" s="613" t="s">
        <v>89</v>
      </c>
      <c r="DC69" s="613"/>
      <c r="DD69" s="613"/>
      <c r="DE69" s="613"/>
      <c r="DF69" s="613"/>
      <c r="DG69" s="616"/>
      <c r="DH69" s="616"/>
      <c r="DI69" s="616"/>
      <c r="DJ69" s="616"/>
      <c r="DK69" s="616"/>
      <c r="DL69" s="616"/>
      <c r="DM69" s="616"/>
      <c r="DN69" s="616"/>
      <c r="DO69" s="616"/>
      <c r="DP69" s="616"/>
      <c r="DQ69" s="616"/>
      <c r="DR69" s="616"/>
      <c r="DS69" s="616"/>
      <c r="DT69" s="616"/>
      <c r="DU69" s="616"/>
      <c r="DV69" s="616"/>
      <c r="DW69" s="617"/>
      <c r="DX69" s="622"/>
      <c r="DY69" s="622"/>
      <c r="DZ69" s="617"/>
      <c r="EA69" s="617"/>
      <c r="EB69" s="617"/>
      <c r="EC69" s="617"/>
      <c r="ED69" s="617"/>
      <c r="EE69" s="617"/>
      <c r="EF69" s="617"/>
      <c r="EG69" s="617"/>
      <c r="EH69" s="617"/>
      <c r="EI69" s="612"/>
      <c r="EJ69" s="612"/>
      <c r="EK69" s="612"/>
      <c r="EL69" s="612"/>
      <c r="EM69" s="612"/>
      <c r="EN69" s="612"/>
      <c r="EO69" s="612"/>
      <c r="EP69" s="612"/>
      <c r="EQ69" s="612"/>
      <c r="ER69" s="612"/>
      <c r="ES69" s="612"/>
      <c r="ET69" s="618"/>
      <c r="EU69" s="618"/>
      <c r="EV69" s="612"/>
      <c r="EW69" s="612"/>
      <c r="EX69" s="612"/>
      <c r="EY69" s="612"/>
      <c r="EZ69" s="612"/>
      <c r="FA69" s="612"/>
      <c r="FB69" s="612"/>
      <c r="FC69" s="612"/>
      <c r="FD69" s="612"/>
      <c r="FE69" s="612"/>
      <c r="FF69" s="612"/>
      <c r="FG69" s="612"/>
      <c r="FH69" s="612"/>
      <c r="FI69" s="612"/>
      <c r="FJ69" s="612"/>
      <c r="FK69" s="612"/>
      <c r="FL69" s="612"/>
      <c r="FM69" s="612"/>
      <c r="FN69" s="612"/>
      <c r="FO69" s="612"/>
    </row>
    <row r="70" spans="1:171" s="619" customFormat="1" ht="24.9" customHeight="1">
      <c r="A70" s="862"/>
      <c r="B70" s="974"/>
      <c r="C70" s="1538"/>
      <c r="D70" s="2138"/>
      <c r="E70" s="1497"/>
      <c r="F70" s="1609"/>
      <c r="G70" s="1846" t="str">
        <f>IF(S70="","","VPC to New PDS")</f>
        <v/>
      </c>
      <c r="H70" s="1846"/>
      <c r="I70" s="1846"/>
      <c r="J70" s="1846"/>
      <c r="K70" s="1846"/>
      <c r="L70" s="1846"/>
      <c r="M70" s="2147" t="str">
        <f>CZ56</f>
        <v/>
      </c>
      <c r="N70" s="2147"/>
      <c r="O70" s="2147"/>
      <c r="P70" s="1846" t="str">
        <f>IF(S70="","","x")</f>
        <v/>
      </c>
      <c r="Q70" s="1846"/>
      <c r="R70" s="1846"/>
      <c r="S70" s="1846" t="str">
        <f>IF(DA56=0,"",DA56)</f>
        <v/>
      </c>
      <c r="T70" s="1846"/>
      <c r="U70" s="1846"/>
      <c r="V70" s="1846"/>
      <c r="W70" s="1846"/>
      <c r="X70" s="1609"/>
      <c r="Y70" s="1609" t="str">
        <f>IF(Z70="","","=")</f>
        <v/>
      </c>
      <c r="Z70" s="1808" t="str">
        <f>IF(DC56=0,"",DC56)</f>
        <v/>
      </c>
      <c r="AA70" s="1808"/>
      <c r="AB70" s="1808"/>
      <c r="AC70" s="1808"/>
      <c r="AD70" s="1808"/>
      <c r="AE70" s="986"/>
      <c r="AF70" s="1617"/>
      <c r="AG70" s="1617"/>
      <c r="AH70" s="1617"/>
      <c r="AI70" s="1617"/>
      <c r="AJ70" s="1617"/>
      <c r="AK70" s="1617"/>
      <c r="AL70" s="1617"/>
      <c r="AM70" s="2127"/>
      <c r="AN70" s="2127"/>
      <c r="AO70" s="2127"/>
      <c r="AP70" s="2127"/>
      <c r="AQ70" s="1390"/>
      <c r="AR70" s="1845" t="str">
        <f>IF(DJ385=0,"",DJ385)</f>
        <v/>
      </c>
      <c r="AS70" s="1845"/>
      <c r="AT70" s="1609"/>
      <c r="AU70" s="1846" t="str">
        <f>IF(DH387&gt;3,DK385,"")</f>
        <v/>
      </c>
      <c r="AV70" s="1846"/>
      <c r="AW70" s="1609" t="str">
        <f>IF(DP385=0,"",DN385)</f>
        <v/>
      </c>
      <c r="AX70" s="1808" t="str">
        <f>IF(DH387&gt;3,DM385,"")</f>
        <v/>
      </c>
      <c r="AY70" s="1808"/>
      <c r="AZ70" s="1808"/>
      <c r="BA70" s="1808"/>
      <c r="BB70" s="1617"/>
      <c r="BC70" s="1609" t="str">
        <f>IF(DP385=0,"",DN385)</f>
        <v/>
      </c>
      <c r="BD70" s="1846" t="str">
        <f>IF(DO385=0,"",EC385)</f>
        <v/>
      </c>
      <c r="BE70" s="1846"/>
      <c r="BF70" s="1846"/>
      <c r="BG70" s="1846"/>
      <c r="BH70" s="1846"/>
      <c r="BI70" s="1609"/>
      <c r="BJ70" s="1609" t="str">
        <f>IF(BK70="","","=")</f>
        <v/>
      </c>
      <c r="BK70" s="1808" t="str">
        <f>IF(DQ385=0,"",DQ385)</f>
        <v/>
      </c>
      <c r="BL70" s="1808"/>
      <c r="BM70" s="1808"/>
      <c r="BN70" s="1808"/>
      <c r="BO70" s="1808"/>
      <c r="BP70" s="1808"/>
      <c r="BQ70" s="1808"/>
      <c r="BR70" s="1610"/>
      <c r="BS70" s="1808" t="str">
        <f>IF(DT385=0,"",DS385)</f>
        <v/>
      </c>
      <c r="BT70" s="1808"/>
      <c r="BU70" s="1808"/>
      <c r="BV70" s="1808"/>
      <c r="BW70" s="1808"/>
      <c r="BX70" s="1808"/>
      <c r="BY70" s="1808"/>
      <c r="BZ70" s="1808"/>
      <c r="CA70" s="1610"/>
      <c r="CB70" s="1680"/>
      <c r="CC70" s="1538"/>
      <c r="CD70" s="974"/>
      <c r="CE70" s="974"/>
      <c r="CF70" s="620"/>
      <c r="CG70" s="620"/>
      <c r="CH70" s="609"/>
      <c r="CI70" s="609"/>
      <c r="CJ70" s="609"/>
      <c r="CK70" s="609"/>
      <c r="CL70" s="612"/>
      <c r="CM70" s="612"/>
      <c r="CN70" s="612"/>
      <c r="CO70" s="612"/>
      <c r="CP70" s="612"/>
      <c r="CQ70" s="612"/>
      <c r="CR70" s="612"/>
      <c r="CS70" s="612"/>
      <c r="CT70" s="610"/>
      <c r="CU70" s="612"/>
      <c r="CV70" s="612"/>
      <c r="CW70" s="612"/>
      <c r="CX70" s="613" t="s">
        <v>84</v>
      </c>
      <c r="CY70" s="613" t="s">
        <v>87</v>
      </c>
      <c r="CZ70" s="613"/>
      <c r="DA70" s="623">
        <f>IF(BS69="",0,BS69)</f>
        <v>0</v>
      </c>
      <c r="DB70" s="623"/>
      <c r="DC70" s="613">
        <f>IF(DT385=0,0,DS385)</f>
        <v>0</v>
      </c>
      <c r="DD70" s="613"/>
      <c r="DE70" s="613"/>
      <c r="DF70" s="613"/>
      <c r="DG70" s="616"/>
      <c r="DH70" s="616"/>
      <c r="DI70" s="616"/>
      <c r="DJ70" s="616"/>
      <c r="DK70" s="616"/>
      <c r="DL70" s="616"/>
      <c r="DM70" s="616"/>
      <c r="DN70" s="616"/>
      <c r="DO70" s="616"/>
      <c r="DP70" s="616"/>
      <c r="DQ70" s="616"/>
      <c r="DR70" s="616"/>
      <c r="DS70" s="616"/>
      <c r="DT70" s="616"/>
      <c r="DU70" s="616"/>
      <c r="DV70" s="616"/>
      <c r="DW70" s="617"/>
      <c r="DX70" s="622"/>
      <c r="DY70" s="622"/>
      <c r="DZ70" s="617"/>
      <c r="EA70" s="617"/>
      <c r="EB70" s="617"/>
      <c r="EC70" s="617"/>
      <c r="ED70" s="617"/>
      <c r="EE70" s="617"/>
      <c r="EF70" s="617"/>
      <c r="EG70" s="617"/>
      <c r="EH70" s="617"/>
      <c r="EI70" s="612"/>
      <c r="EJ70" s="612"/>
      <c r="EK70" s="612"/>
      <c r="EL70" s="612"/>
      <c r="EM70" s="612"/>
      <c r="EN70" s="612"/>
      <c r="EO70" s="612"/>
      <c r="EP70" s="612"/>
      <c r="EQ70" s="612"/>
      <c r="ER70" s="612"/>
      <c r="ES70" s="612"/>
      <c r="ET70" s="618"/>
      <c r="EU70" s="618"/>
      <c r="EV70" s="612"/>
      <c r="EW70" s="612"/>
      <c r="EX70" s="612"/>
      <c r="EY70" s="612"/>
      <c r="EZ70" s="612"/>
      <c r="FA70" s="612"/>
      <c r="FB70" s="612"/>
      <c r="FC70" s="612"/>
      <c r="FD70" s="612"/>
      <c r="FE70" s="612"/>
      <c r="FF70" s="612"/>
      <c r="FG70" s="612"/>
      <c r="FH70" s="612"/>
      <c r="FI70" s="612"/>
      <c r="FJ70" s="612"/>
      <c r="FK70" s="612"/>
      <c r="FL70" s="612"/>
      <c r="FM70" s="612"/>
      <c r="FN70" s="612"/>
      <c r="FO70" s="612"/>
    </row>
    <row r="71" spans="1:171" s="1646" customFormat="1" ht="6" customHeight="1">
      <c r="A71" s="1631"/>
      <c r="B71" s="1632"/>
      <c r="C71" s="1635"/>
      <c r="D71" s="2138"/>
      <c r="E71" s="1500"/>
      <c r="F71" s="1612"/>
      <c r="G71" s="1612"/>
      <c r="H71" s="1612"/>
      <c r="I71" s="1612"/>
      <c r="J71" s="1612"/>
      <c r="K71" s="1612"/>
      <c r="L71" s="1612"/>
      <c r="M71" s="1633"/>
      <c r="N71" s="1633"/>
      <c r="O71" s="1633"/>
      <c r="P71" s="1612"/>
      <c r="Q71" s="1612"/>
      <c r="R71" s="1612"/>
      <c r="S71" s="1612"/>
      <c r="T71" s="1612"/>
      <c r="U71" s="1612"/>
      <c r="V71" s="1612"/>
      <c r="W71" s="1612"/>
      <c r="X71" s="1612"/>
      <c r="Y71" s="1612"/>
      <c r="Z71" s="2144" t="str">
        <f>IF(Z72="","","+")</f>
        <v/>
      </c>
      <c r="AA71" s="2144"/>
      <c r="AB71" s="2144"/>
      <c r="AC71" s="2144"/>
      <c r="AD71" s="2144"/>
      <c r="AE71" s="1618"/>
      <c r="AF71" s="1618"/>
      <c r="AG71" s="1618"/>
      <c r="AH71" s="1618"/>
      <c r="AI71" s="1618"/>
      <c r="AJ71" s="1618"/>
      <c r="AK71" s="1618"/>
      <c r="AL71" s="1618"/>
      <c r="AM71" s="2127"/>
      <c r="AN71" s="2127"/>
      <c r="AO71" s="2127"/>
      <c r="AP71" s="2127"/>
      <c r="AQ71" s="1634"/>
      <c r="AR71" s="1612"/>
      <c r="AS71" s="1612"/>
      <c r="AT71" s="1612"/>
      <c r="AU71" s="1612"/>
      <c r="AV71" s="1612"/>
      <c r="AW71" s="1612"/>
      <c r="AX71" s="1618"/>
      <c r="AY71" s="1618"/>
      <c r="AZ71" s="1618"/>
      <c r="BA71" s="1618"/>
      <c r="BB71" s="1618"/>
      <c r="BC71" s="1612"/>
      <c r="BD71" s="1612"/>
      <c r="BE71" s="1612"/>
      <c r="BF71" s="1612"/>
      <c r="BG71" s="1612"/>
      <c r="BH71" s="1612"/>
      <c r="BI71" s="1612"/>
      <c r="BJ71" s="1612"/>
      <c r="BK71" s="1647" t="str">
        <f>IF(BK72="","","+")</f>
        <v/>
      </c>
      <c r="BL71" s="1610"/>
      <c r="BM71" s="1610"/>
      <c r="BN71" s="1610"/>
      <c r="BO71" s="1610"/>
      <c r="BP71" s="1610"/>
      <c r="BQ71" s="1610"/>
      <c r="BR71" s="1610"/>
      <c r="BS71" s="1647" t="str">
        <f>IF(BS72="","","+")</f>
        <v/>
      </c>
      <c r="BT71" s="1618"/>
      <c r="BU71" s="1618"/>
      <c r="BV71" s="1618"/>
      <c r="BW71" s="1618"/>
      <c r="BX71" s="1618"/>
      <c r="BY71" s="1618"/>
      <c r="BZ71" s="1618"/>
      <c r="CA71" s="1618"/>
      <c r="CB71" s="1681"/>
      <c r="CC71" s="1635"/>
      <c r="CD71" s="1632"/>
      <c r="CE71" s="1632"/>
      <c r="CF71" s="1636"/>
      <c r="CG71" s="1636"/>
      <c r="CH71" s="1637"/>
      <c r="CI71" s="1637"/>
      <c r="CJ71" s="1637"/>
      <c r="CK71" s="1637"/>
      <c r="CL71" s="1638"/>
      <c r="CM71" s="1638"/>
      <c r="CN71" s="1638"/>
      <c r="CO71" s="1638"/>
      <c r="CP71" s="1638"/>
      <c r="CQ71" s="1638"/>
      <c r="CR71" s="1638"/>
      <c r="CS71" s="1638"/>
      <c r="CT71" s="1639"/>
      <c r="CU71" s="1638"/>
      <c r="CV71" s="1638"/>
      <c r="CW71" s="1638"/>
      <c r="CX71" s="1640"/>
      <c r="CY71" s="1640"/>
      <c r="CZ71" s="1640"/>
      <c r="DA71" s="1641"/>
      <c r="DB71" s="1641"/>
      <c r="DC71" s="1640"/>
      <c r="DD71" s="1640"/>
      <c r="DE71" s="1640"/>
      <c r="DF71" s="1640"/>
      <c r="DG71" s="1642"/>
      <c r="DH71" s="1642"/>
      <c r="DI71" s="1642"/>
      <c r="DJ71" s="1642"/>
      <c r="DK71" s="1642"/>
      <c r="DL71" s="1642"/>
      <c r="DM71" s="1642"/>
      <c r="DN71" s="1642"/>
      <c r="DO71" s="1642"/>
      <c r="DP71" s="1642"/>
      <c r="DQ71" s="1642"/>
      <c r="DR71" s="1642"/>
      <c r="DS71" s="1642"/>
      <c r="DT71" s="1642"/>
      <c r="DU71" s="1642"/>
      <c r="DV71" s="1642"/>
      <c r="DW71" s="1643"/>
      <c r="DX71" s="1644"/>
      <c r="DY71" s="1644"/>
      <c r="DZ71" s="1643"/>
      <c r="EA71" s="1643"/>
      <c r="EB71" s="1643"/>
      <c r="EC71" s="1643"/>
      <c r="ED71" s="1643"/>
      <c r="EE71" s="1643"/>
      <c r="EF71" s="1643"/>
      <c r="EG71" s="1643"/>
      <c r="EH71" s="1643"/>
      <c r="EI71" s="1638"/>
      <c r="EJ71" s="1638"/>
      <c r="EK71" s="1638"/>
      <c r="EL71" s="1638"/>
      <c r="EM71" s="1638"/>
      <c r="EN71" s="1638"/>
      <c r="EO71" s="1638"/>
      <c r="EP71" s="1638"/>
      <c r="EQ71" s="1638"/>
      <c r="ER71" s="1638"/>
      <c r="ES71" s="1638"/>
      <c r="ET71" s="1645"/>
      <c r="EU71" s="1645"/>
      <c r="EV71" s="1638"/>
      <c r="EW71" s="1638"/>
      <c r="EX71" s="1638"/>
      <c r="EY71" s="1638"/>
      <c r="EZ71" s="1638"/>
      <c r="FA71" s="1638"/>
      <c r="FB71" s="1638"/>
      <c r="FC71" s="1638"/>
      <c r="FD71" s="1638"/>
      <c r="FE71" s="1638"/>
      <c r="FF71" s="1638"/>
      <c r="FG71" s="1638"/>
      <c r="FH71" s="1638"/>
      <c r="FI71" s="1638"/>
      <c r="FJ71" s="1638"/>
      <c r="FK71" s="1638"/>
      <c r="FL71" s="1638"/>
      <c r="FM71" s="1638"/>
      <c r="FN71" s="1638"/>
      <c r="FO71" s="1638"/>
    </row>
    <row r="72" spans="1:171" s="608" customFormat="1" ht="24.9" customHeight="1">
      <c r="A72" s="882"/>
      <c r="B72" s="970"/>
      <c r="C72" s="1450"/>
      <c r="D72" s="2138"/>
      <c r="E72" s="1497"/>
      <c r="F72" s="905"/>
      <c r="G72" s="905"/>
      <c r="H72" s="905"/>
      <c r="I72" s="905"/>
      <c r="J72" s="905"/>
      <c r="K72" s="905"/>
      <c r="L72" s="905"/>
      <c r="M72" s="905"/>
      <c r="N72" s="905"/>
      <c r="O72" s="905"/>
      <c r="P72" s="905"/>
      <c r="Q72" s="1609"/>
      <c r="R72" s="905"/>
      <c r="S72" s="1819"/>
      <c r="T72" s="1819"/>
      <c r="U72" s="1819"/>
      <c r="V72" s="1819"/>
      <c r="W72" s="1819"/>
      <c r="X72" s="1819"/>
      <c r="Y72" s="1819"/>
      <c r="Z72" s="1808" t="str">
        <f>IF(DQ376=0,"",DQ376)</f>
        <v/>
      </c>
      <c r="AA72" s="1808"/>
      <c r="AB72" s="1808"/>
      <c r="AC72" s="1808"/>
      <c r="AD72" s="1808"/>
      <c r="AE72" s="986"/>
      <c r="AF72" s="986"/>
      <c r="AG72" s="986"/>
      <c r="AH72" s="986"/>
      <c r="AI72" s="986"/>
      <c r="AJ72" s="986"/>
      <c r="AK72" s="986"/>
      <c r="AL72" s="986"/>
      <c r="AM72" s="2127"/>
      <c r="AN72" s="2127"/>
      <c r="AO72" s="2127"/>
      <c r="AP72" s="2127"/>
      <c r="AQ72" s="1390"/>
      <c r="AR72" s="905"/>
      <c r="AS72" s="905"/>
      <c r="AT72" s="905"/>
      <c r="AU72" s="905"/>
      <c r="AV72" s="905"/>
      <c r="AW72" s="905"/>
      <c r="AX72" s="905"/>
      <c r="AY72" s="905"/>
      <c r="AZ72" s="905"/>
      <c r="BA72" s="905"/>
      <c r="BB72" s="905"/>
      <c r="BC72" s="905"/>
      <c r="BD72" s="1819"/>
      <c r="BE72" s="1819"/>
      <c r="BF72" s="1819"/>
      <c r="BG72" s="1819"/>
      <c r="BH72" s="1819"/>
      <c r="BI72" s="1819"/>
      <c r="BJ72" s="1819"/>
      <c r="BK72" s="1808" t="str">
        <f>IF(DQ387=0,"",DQ387)</f>
        <v/>
      </c>
      <c r="BL72" s="1808"/>
      <c r="BM72" s="1808"/>
      <c r="BN72" s="1808"/>
      <c r="BO72" s="1808"/>
      <c r="BP72" s="1808"/>
      <c r="BQ72" s="1808"/>
      <c r="BR72" s="1610"/>
      <c r="BS72" s="1808" t="str">
        <f>IF(DT387=0,"",DT387)</f>
        <v/>
      </c>
      <c r="BT72" s="1808"/>
      <c r="BU72" s="1808"/>
      <c r="BV72" s="1808"/>
      <c r="BW72" s="1808"/>
      <c r="BX72" s="1808"/>
      <c r="BY72" s="1808"/>
      <c r="BZ72" s="1808"/>
      <c r="CA72" s="1610"/>
      <c r="CB72" s="1682"/>
      <c r="CC72" s="1452"/>
      <c r="CD72" s="970"/>
      <c r="CE72" s="976"/>
      <c r="CF72" s="624"/>
      <c r="CG72" s="624"/>
      <c r="CH72" s="598"/>
      <c r="CI72" s="598"/>
      <c r="CJ72" s="598"/>
      <c r="CK72" s="598"/>
      <c r="CL72" s="600"/>
      <c r="CM72" s="600"/>
      <c r="CN72" s="600"/>
      <c r="CO72" s="600"/>
      <c r="CP72" s="600"/>
      <c r="CQ72" s="600"/>
      <c r="CR72" s="600"/>
      <c r="CS72" s="600"/>
      <c r="CT72" s="599"/>
      <c r="CU72" s="600"/>
      <c r="CV72" s="600"/>
      <c r="CW72" s="607">
        <f>DQ387</f>
        <v>0</v>
      </c>
      <c r="CX72" s="625" t="str">
        <f>BK72</f>
        <v/>
      </c>
      <c r="CY72" s="626">
        <f>DT387</f>
        <v>0</v>
      </c>
      <c r="CZ72" s="625">
        <f>CY72</f>
        <v>0</v>
      </c>
      <c r="DA72" s="625"/>
      <c r="DB72" s="625">
        <f>IF(BS70="",0,BS70)</f>
        <v>0</v>
      </c>
      <c r="DC72" s="625"/>
      <c r="DD72" s="625"/>
      <c r="DE72" s="627"/>
      <c r="DF72" s="625"/>
      <c r="DG72" s="628"/>
      <c r="DH72" s="628"/>
      <c r="DI72" s="628"/>
      <c r="DJ72" s="628"/>
      <c r="DK72" s="629"/>
      <c r="DL72" s="629"/>
      <c r="DM72" s="630"/>
      <c r="DN72" s="630"/>
      <c r="DO72" s="630"/>
      <c r="DP72" s="630"/>
      <c r="DQ72" s="630"/>
      <c r="DR72" s="630"/>
      <c r="DS72" s="630"/>
      <c r="DT72" s="630"/>
      <c r="DU72" s="630"/>
      <c r="DV72" s="630"/>
      <c r="DW72" s="617"/>
      <c r="DX72" s="617"/>
      <c r="DY72" s="617"/>
      <c r="DZ72" s="1570"/>
      <c r="EA72" s="617"/>
      <c r="EB72" s="617"/>
      <c r="EC72" s="606"/>
      <c r="ED72" s="606"/>
      <c r="EE72" s="606"/>
      <c r="EF72" s="606"/>
      <c r="EG72" s="606"/>
      <c r="EH72" s="606"/>
      <c r="EI72" s="600"/>
      <c r="EJ72" s="600"/>
      <c r="EK72" s="600"/>
      <c r="EL72" s="600"/>
      <c r="EM72" s="600"/>
      <c r="EN72" s="600"/>
      <c r="EO72" s="600"/>
      <c r="EP72" s="600"/>
      <c r="EQ72" s="600"/>
      <c r="ER72" s="600"/>
      <c r="ES72" s="600"/>
      <c r="ET72" s="607"/>
      <c r="EU72" s="607"/>
      <c r="EV72" s="600"/>
      <c r="EW72" s="600"/>
      <c r="EX72" s="600"/>
      <c r="EY72" s="600"/>
      <c r="EZ72" s="600"/>
      <c r="FA72" s="600"/>
      <c r="FB72" s="600"/>
      <c r="FC72" s="600"/>
      <c r="FD72" s="600"/>
      <c r="FE72" s="600"/>
      <c r="FF72" s="600"/>
      <c r="FG72" s="600"/>
      <c r="FH72" s="600"/>
      <c r="FI72" s="600"/>
      <c r="FJ72" s="600"/>
      <c r="FK72" s="600"/>
      <c r="FL72" s="600"/>
      <c r="FM72" s="600"/>
      <c r="FN72" s="600"/>
      <c r="FO72" s="600"/>
    </row>
    <row r="73" spans="1:171" s="608" customFormat="1" ht="3.9" customHeight="1">
      <c r="A73" s="882"/>
      <c r="B73" s="970"/>
      <c r="C73" s="1450"/>
      <c r="D73" s="2138"/>
      <c r="E73" s="1456"/>
      <c r="F73" s="1456"/>
      <c r="G73" s="1456"/>
      <c r="H73" s="1456"/>
      <c r="I73" s="1456"/>
      <c r="J73" s="1456"/>
      <c r="K73" s="1456"/>
      <c r="L73" s="1456"/>
      <c r="M73" s="1456"/>
      <c r="N73" s="1456"/>
      <c r="O73" s="1456"/>
      <c r="P73" s="1456"/>
      <c r="Q73" s="1456"/>
      <c r="R73" s="1456"/>
      <c r="S73" s="1456"/>
      <c r="T73" s="1456"/>
      <c r="U73" s="1456"/>
      <c r="V73" s="1456"/>
      <c r="W73" s="1456"/>
      <c r="X73" s="1456"/>
      <c r="Y73" s="1456"/>
      <c r="Z73" s="1456"/>
      <c r="AA73" s="1456"/>
      <c r="AB73" s="1456"/>
      <c r="AC73" s="1456"/>
      <c r="AD73" s="1456"/>
      <c r="AE73" s="1456"/>
      <c r="AF73" s="1456"/>
      <c r="AG73" s="1456"/>
      <c r="AH73" s="1456"/>
      <c r="AI73" s="1456"/>
      <c r="AJ73" s="1456"/>
      <c r="AK73" s="1456"/>
      <c r="AL73" s="1456"/>
      <c r="AM73" s="2127"/>
      <c r="AN73" s="2127"/>
      <c r="AO73" s="2127"/>
      <c r="AP73" s="2127"/>
      <c r="AQ73" s="1390"/>
      <c r="AR73" s="1456"/>
      <c r="AS73" s="1456"/>
      <c r="AT73" s="1456"/>
      <c r="AU73" s="1456"/>
      <c r="AV73" s="1456"/>
      <c r="AW73" s="1456"/>
      <c r="AX73" s="1456"/>
      <c r="AY73" s="1456"/>
      <c r="AZ73" s="1456"/>
      <c r="BA73" s="1456"/>
      <c r="BB73" s="1456"/>
      <c r="BC73" s="1456"/>
      <c r="BD73" s="1456"/>
      <c r="BE73" s="1456"/>
      <c r="BF73" s="1456"/>
      <c r="BG73" s="1456"/>
      <c r="BH73" s="1456"/>
      <c r="BI73" s="1456"/>
      <c r="BJ73" s="1456"/>
      <c r="BK73" s="1535"/>
      <c r="BL73" s="1535"/>
      <c r="BM73" s="1535"/>
      <c r="BN73" s="1535"/>
      <c r="BO73" s="1535"/>
      <c r="BP73" s="1535"/>
      <c r="BQ73" s="1535"/>
      <c r="BR73" s="1535"/>
      <c r="BS73" s="1456"/>
      <c r="BT73" s="1456"/>
      <c r="BU73" s="1456"/>
      <c r="BV73" s="1456"/>
      <c r="BW73" s="1456"/>
      <c r="BX73" s="1456"/>
      <c r="BY73" s="1456"/>
      <c r="BZ73" s="1456"/>
      <c r="CA73" s="1456"/>
      <c r="CB73" s="1292"/>
      <c r="CC73" s="1311"/>
      <c r="CD73" s="977"/>
      <c r="CE73" s="977"/>
      <c r="CF73" s="598"/>
      <c r="CG73" s="598"/>
      <c r="CH73" s="598"/>
      <c r="CI73" s="598"/>
      <c r="CJ73" s="598"/>
      <c r="CK73" s="598"/>
      <c r="CL73" s="600"/>
      <c r="CM73" s="600"/>
      <c r="CN73" s="600"/>
      <c r="CO73" s="600"/>
      <c r="CP73" s="600"/>
      <c r="CQ73" s="600"/>
      <c r="CR73" s="600"/>
      <c r="CS73" s="600"/>
      <c r="CT73" s="599"/>
      <c r="CU73" s="600"/>
      <c r="CV73" s="600"/>
      <c r="CW73" s="600"/>
      <c r="CX73" s="625"/>
      <c r="CY73" s="626"/>
      <c r="CZ73" s="625"/>
      <c r="DA73" s="631"/>
      <c r="DB73" s="625"/>
      <c r="DC73" s="625"/>
      <c r="DD73" s="625"/>
      <c r="DE73" s="627"/>
      <c r="DF73" s="625"/>
      <c r="DG73" s="628"/>
      <c r="DH73" s="628"/>
      <c r="DI73" s="628"/>
      <c r="DJ73" s="628"/>
      <c r="DK73" s="629"/>
      <c r="DL73" s="629"/>
      <c r="DM73" s="630"/>
      <c r="DN73" s="630"/>
      <c r="DO73" s="630"/>
      <c r="DP73" s="630"/>
      <c r="DQ73" s="630"/>
      <c r="DR73" s="630"/>
      <c r="DS73" s="630"/>
      <c r="DT73" s="630"/>
      <c r="DU73" s="630"/>
      <c r="DV73" s="630"/>
      <c r="DW73" s="617"/>
      <c r="DX73" s="617"/>
      <c r="DY73" s="617"/>
      <c r="DZ73" s="1570"/>
      <c r="EA73" s="617"/>
      <c r="EB73" s="617"/>
      <c r="EC73" s="606"/>
      <c r="ED73" s="606"/>
      <c r="EE73" s="606"/>
      <c r="EF73" s="606"/>
      <c r="EG73" s="606"/>
      <c r="EH73" s="606"/>
      <c r="EI73" s="600"/>
      <c r="EJ73" s="600"/>
      <c r="EK73" s="600"/>
      <c r="EL73" s="600"/>
      <c r="EM73" s="600"/>
      <c r="EN73" s="600"/>
      <c r="EO73" s="600"/>
      <c r="EP73" s="600"/>
      <c r="EQ73" s="600"/>
      <c r="ER73" s="600"/>
      <c r="ES73" s="600"/>
      <c r="ET73" s="607"/>
      <c r="EU73" s="607"/>
      <c r="EV73" s="600"/>
      <c r="EW73" s="600"/>
      <c r="EX73" s="600"/>
      <c r="EY73" s="600"/>
      <c r="EZ73" s="600"/>
      <c r="FA73" s="600"/>
      <c r="FB73" s="600"/>
      <c r="FC73" s="600"/>
      <c r="FD73" s="600"/>
      <c r="FE73" s="600"/>
      <c r="FF73" s="600"/>
      <c r="FG73" s="600"/>
      <c r="FH73" s="600"/>
      <c r="FI73" s="600"/>
      <c r="FJ73" s="600"/>
      <c r="FK73" s="600"/>
      <c r="FL73" s="600"/>
      <c r="FM73" s="600"/>
      <c r="FN73" s="600"/>
      <c r="FO73" s="600"/>
    </row>
    <row r="74" spans="1:171" s="608" customFormat="1" ht="4.5" customHeight="1" thickBot="1">
      <c r="A74" s="882"/>
      <c r="B74" s="970"/>
      <c r="C74" s="1450"/>
      <c r="D74" s="1689"/>
      <c r="E74" s="1456"/>
      <c r="F74" s="1456"/>
      <c r="G74" s="1456"/>
      <c r="H74" s="1456"/>
      <c r="I74" s="1456"/>
      <c r="J74" s="1456"/>
      <c r="K74" s="1456"/>
      <c r="L74" s="1456"/>
      <c r="M74" s="1456"/>
      <c r="N74" s="1456"/>
      <c r="O74" s="1456"/>
      <c r="P74" s="1456"/>
      <c r="Q74" s="1456"/>
      <c r="R74" s="1456"/>
      <c r="S74" s="1456"/>
      <c r="T74" s="1456"/>
      <c r="U74" s="1456"/>
      <c r="V74" s="1456"/>
      <c r="W74" s="1456"/>
      <c r="X74" s="1456"/>
      <c r="Y74" s="1456"/>
      <c r="Z74" s="1456"/>
      <c r="AA74" s="1456"/>
      <c r="AB74" s="1456"/>
      <c r="AC74" s="1456"/>
      <c r="AD74" s="1456"/>
      <c r="AE74" s="1456"/>
      <c r="AF74" s="1456"/>
      <c r="AG74" s="1456"/>
      <c r="AH74" s="1456"/>
      <c r="AI74" s="1456"/>
      <c r="AJ74" s="1456"/>
      <c r="AK74" s="1456"/>
      <c r="AL74" s="1456"/>
      <c r="AM74" s="1690"/>
      <c r="AN74" s="1690"/>
      <c r="AO74" s="1690"/>
      <c r="AP74" s="1690"/>
      <c r="AQ74" s="1390"/>
      <c r="AR74" s="1456"/>
      <c r="AS74" s="1456"/>
      <c r="AT74" s="1456"/>
      <c r="AU74" s="1456"/>
      <c r="AV74" s="1456"/>
      <c r="AW74" s="1456"/>
      <c r="AX74" s="1456"/>
      <c r="AY74" s="1456"/>
      <c r="AZ74" s="1456"/>
      <c r="BA74" s="1456"/>
      <c r="BB74" s="1456"/>
      <c r="BC74" s="1456"/>
      <c r="BD74" s="1456"/>
      <c r="BE74" s="1456"/>
      <c r="BF74" s="1456"/>
      <c r="BG74" s="1456"/>
      <c r="BH74" s="1456"/>
      <c r="BI74" s="1456"/>
      <c r="BJ74" s="1456"/>
      <c r="BK74" s="1535"/>
      <c r="BL74" s="1535"/>
      <c r="BM74" s="1535"/>
      <c r="BN74" s="1535"/>
      <c r="BO74" s="1535"/>
      <c r="BP74" s="1535"/>
      <c r="BQ74" s="1535"/>
      <c r="BR74" s="1535"/>
      <c r="BS74" s="1456"/>
      <c r="BT74" s="1456"/>
      <c r="BU74" s="1456"/>
      <c r="BV74" s="1456"/>
      <c r="BW74" s="1456"/>
      <c r="BX74" s="1456"/>
      <c r="BY74" s="1456"/>
      <c r="BZ74" s="1456"/>
      <c r="CA74" s="1456"/>
      <c r="CB74" s="1292"/>
      <c r="CC74" s="1311"/>
      <c r="CD74" s="977"/>
      <c r="CE74" s="977"/>
      <c r="CF74" s="598"/>
      <c r="CG74" s="598"/>
      <c r="CH74" s="598"/>
      <c r="CI74" s="598"/>
      <c r="CJ74" s="598"/>
      <c r="CK74" s="598"/>
      <c r="CL74" s="600"/>
      <c r="CM74" s="600"/>
      <c r="CN74" s="600"/>
      <c r="CO74" s="600"/>
      <c r="CP74" s="600"/>
      <c r="CQ74" s="600"/>
      <c r="CR74" s="600"/>
      <c r="CS74" s="600"/>
      <c r="CT74" s="599"/>
      <c r="CU74" s="600"/>
      <c r="CV74" s="600"/>
      <c r="CW74" s="600"/>
      <c r="CX74" s="625"/>
      <c r="CY74" s="626"/>
      <c r="CZ74" s="625"/>
      <c r="DA74" s="631"/>
      <c r="DB74" s="625"/>
      <c r="DC74" s="625"/>
      <c r="DD74" s="625"/>
      <c r="DE74" s="627"/>
      <c r="DF74" s="625"/>
      <c r="DG74" s="628"/>
      <c r="DH74" s="628"/>
      <c r="DI74" s="628"/>
      <c r="DJ74" s="628"/>
      <c r="DK74" s="629"/>
      <c r="DL74" s="629"/>
      <c r="DM74" s="630"/>
      <c r="DN74" s="630"/>
      <c r="DO74" s="630"/>
      <c r="DP74" s="630"/>
      <c r="DQ74" s="630"/>
      <c r="DR74" s="630"/>
      <c r="DS74" s="630"/>
      <c r="DT74" s="630"/>
      <c r="DU74" s="630"/>
      <c r="DV74" s="630"/>
      <c r="DW74" s="617"/>
      <c r="DX74" s="617"/>
      <c r="DY74" s="617"/>
      <c r="DZ74" s="1623"/>
      <c r="EA74" s="617"/>
      <c r="EB74" s="617"/>
      <c r="EC74" s="606"/>
      <c r="ED74" s="606"/>
      <c r="EE74" s="606"/>
      <c r="EF74" s="606"/>
      <c r="EG74" s="606"/>
      <c r="EH74" s="606"/>
      <c r="EI74" s="600"/>
      <c r="EJ74" s="600"/>
      <c r="EK74" s="600"/>
      <c r="EL74" s="600"/>
      <c r="EM74" s="600"/>
      <c r="EN74" s="600"/>
      <c r="EO74" s="600"/>
      <c r="EP74" s="600"/>
      <c r="EQ74" s="600"/>
      <c r="ER74" s="600"/>
      <c r="ES74" s="600"/>
      <c r="ET74" s="607"/>
      <c r="EU74" s="607"/>
      <c r="EV74" s="600"/>
      <c r="EW74" s="600"/>
      <c r="EX74" s="600"/>
      <c r="EY74" s="600"/>
      <c r="EZ74" s="600"/>
      <c r="FA74" s="600"/>
      <c r="FB74" s="600"/>
      <c r="FC74" s="600"/>
      <c r="FD74" s="600"/>
      <c r="FE74" s="600"/>
      <c r="FF74" s="600"/>
      <c r="FG74" s="600"/>
      <c r="FH74" s="600"/>
      <c r="FI74" s="600"/>
      <c r="FJ74" s="600"/>
      <c r="FK74" s="600"/>
      <c r="FL74" s="600"/>
      <c r="FM74" s="600"/>
      <c r="FN74" s="600"/>
      <c r="FO74" s="600"/>
    </row>
    <row r="75" spans="1:171" s="608" customFormat="1" ht="4.5" customHeight="1">
      <c r="A75" s="882"/>
      <c r="B75" s="970"/>
      <c r="C75" s="1450"/>
      <c r="D75" s="1812"/>
      <c r="E75" s="1812"/>
      <c r="F75" s="1812"/>
      <c r="G75" s="1812"/>
      <c r="H75" s="1812"/>
      <c r="I75" s="1812"/>
      <c r="J75" s="1812"/>
      <c r="K75" s="1812"/>
      <c r="L75" s="1812"/>
      <c r="M75" s="1812"/>
      <c r="N75" s="1812"/>
      <c r="O75" s="1812"/>
      <c r="P75" s="1812"/>
      <c r="Q75" s="1812"/>
      <c r="R75" s="1812"/>
      <c r="S75" s="1812"/>
      <c r="T75" s="1812"/>
      <c r="U75" s="1812"/>
      <c r="V75" s="1812"/>
      <c r="W75" s="1812"/>
      <c r="X75" s="1812"/>
      <c r="Y75" s="1812"/>
      <c r="Z75" s="1812"/>
      <c r="AA75" s="1812"/>
      <c r="AB75" s="1812"/>
      <c r="AC75" s="1812"/>
      <c r="AD75" s="1812"/>
      <c r="AE75" s="1812"/>
      <c r="AF75" s="1812"/>
      <c r="AG75" s="1812"/>
      <c r="AH75" s="1812"/>
      <c r="AI75" s="1812"/>
      <c r="AJ75" s="1812"/>
      <c r="AK75" s="1812"/>
      <c r="AL75" s="1812"/>
      <c r="AM75" s="1812"/>
      <c r="AN75" s="1812"/>
      <c r="AO75" s="1812"/>
      <c r="AP75" s="1812"/>
      <c r="AQ75" s="1812"/>
      <c r="AR75" s="1812"/>
      <c r="AS75" s="1812"/>
      <c r="AT75" s="1812"/>
      <c r="AU75" s="1812"/>
      <c r="AV75" s="1812"/>
      <c r="AW75" s="1812"/>
      <c r="AX75" s="1812"/>
      <c r="AY75" s="1812"/>
      <c r="AZ75" s="1812"/>
      <c r="BA75" s="1812"/>
      <c r="BB75" s="1812"/>
      <c r="BC75" s="1812"/>
      <c r="BD75" s="1812"/>
      <c r="BE75" s="1812"/>
      <c r="BF75" s="1812"/>
      <c r="BG75" s="1812"/>
      <c r="BH75" s="1812"/>
      <c r="BI75" s="1812"/>
      <c r="BJ75" s="1812"/>
      <c r="BK75" s="1812"/>
      <c r="BL75" s="1812"/>
      <c r="BM75" s="1812"/>
      <c r="BN75" s="1812"/>
      <c r="BO75" s="1812"/>
      <c r="BP75" s="1812"/>
      <c r="BQ75" s="1812"/>
      <c r="BR75" s="1812"/>
      <c r="BS75" s="1812"/>
      <c r="BT75" s="1812"/>
      <c r="BU75" s="1812"/>
      <c r="BV75" s="1812"/>
      <c r="BW75" s="1812"/>
      <c r="BX75" s="1812"/>
      <c r="BY75" s="1812"/>
      <c r="BZ75" s="1812"/>
      <c r="CA75" s="1812"/>
      <c r="CB75" s="1812"/>
      <c r="CC75" s="1311"/>
      <c r="CD75" s="977"/>
      <c r="CE75" s="977"/>
      <c r="CF75" s="598"/>
      <c r="CG75" s="598"/>
      <c r="CH75" s="598"/>
      <c r="CI75" s="598"/>
      <c r="CJ75" s="598"/>
      <c r="CK75" s="598"/>
      <c r="CL75" s="600"/>
      <c r="CM75" s="600"/>
      <c r="CN75" s="600"/>
      <c r="CO75" s="600"/>
      <c r="CP75" s="600"/>
      <c r="CQ75" s="600"/>
      <c r="CR75" s="600"/>
      <c r="CS75" s="600"/>
      <c r="CT75" s="599"/>
      <c r="CU75" s="600"/>
      <c r="CV75" s="600"/>
      <c r="CW75" s="600"/>
      <c r="CX75" s="625"/>
      <c r="CY75" s="626"/>
      <c r="CZ75" s="625"/>
      <c r="DA75" s="631"/>
      <c r="DB75" s="625"/>
      <c r="DC75" s="625"/>
      <c r="DD75" s="625"/>
      <c r="DE75" s="627"/>
      <c r="DF75" s="625"/>
      <c r="DG75" s="628"/>
      <c r="DH75" s="628"/>
      <c r="DI75" s="628"/>
      <c r="DJ75" s="628"/>
      <c r="DK75" s="629"/>
      <c r="DL75" s="629"/>
      <c r="DM75" s="630"/>
      <c r="DN75" s="630"/>
      <c r="DO75" s="630"/>
      <c r="DP75" s="630"/>
      <c r="DQ75" s="630"/>
      <c r="DR75" s="630"/>
      <c r="DS75" s="630"/>
      <c r="DT75" s="630"/>
      <c r="DU75" s="630"/>
      <c r="DV75" s="630"/>
      <c r="DW75" s="617"/>
      <c r="DX75" s="617"/>
      <c r="DY75" s="617"/>
      <c r="DZ75" s="1570"/>
      <c r="EA75" s="617"/>
      <c r="EB75" s="617"/>
      <c r="EC75" s="606"/>
      <c r="ED75" s="606"/>
      <c r="EE75" s="606"/>
      <c r="EF75" s="606"/>
      <c r="EG75" s="606"/>
      <c r="EH75" s="606"/>
      <c r="EI75" s="600"/>
      <c r="EJ75" s="600"/>
      <c r="EK75" s="600"/>
      <c r="EL75" s="600"/>
      <c r="EM75" s="600"/>
      <c r="EN75" s="600"/>
      <c r="EO75" s="600"/>
      <c r="EP75" s="600"/>
      <c r="EQ75" s="600"/>
      <c r="ER75" s="600"/>
      <c r="ES75" s="600"/>
      <c r="ET75" s="607"/>
      <c r="EU75" s="607"/>
      <c r="EV75" s="600"/>
      <c r="EW75" s="600"/>
      <c r="EX75" s="600"/>
      <c r="EY75" s="600"/>
      <c r="EZ75" s="600"/>
      <c r="FA75" s="600"/>
      <c r="FB75" s="600"/>
      <c r="FC75" s="600"/>
      <c r="FD75" s="600"/>
      <c r="FE75" s="600"/>
      <c r="FF75" s="600"/>
      <c r="FG75" s="600"/>
      <c r="FH75" s="600"/>
      <c r="FI75" s="600"/>
      <c r="FJ75" s="600"/>
      <c r="FK75" s="600"/>
      <c r="FL75" s="600"/>
      <c r="FM75" s="600"/>
      <c r="FN75" s="600"/>
      <c r="FO75" s="600"/>
    </row>
    <row r="76" spans="1:171" s="608" customFormat="1" ht="3.9" customHeight="1" thickBot="1">
      <c r="A76" s="882"/>
      <c r="B76" s="970"/>
      <c r="C76" s="1450"/>
      <c r="D76" s="1839" t="s">
        <v>90</v>
      </c>
      <c r="E76" s="1605"/>
      <c r="F76" s="1605"/>
      <c r="G76" s="1605"/>
      <c r="H76" s="1605"/>
      <c r="I76" s="1605"/>
      <c r="J76" s="1605"/>
      <c r="K76" s="1605"/>
      <c r="L76" s="1605"/>
      <c r="M76" s="1605"/>
      <c r="N76" s="1605"/>
      <c r="O76" s="1605"/>
      <c r="P76" s="1605"/>
      <c r="Q76" s="1605"/>
      <c r="R76" s="1605"/>
      <c r="S76" s="1605"/>
      <c r="T76" s="1605"/>
      <c r="U76" s="1605"/>
      <c r="V76" s="1605"/>
      <c r="W76" s="1605"/>
      <c r="X76" s="1605"/>
      <c r="Y76" s="1605"/>
      <c r="Z76" s="1605"/>
      <c r="AA76" s="1605"/>
      <c r="AB76" s="1605"/>
      <c r="AC76" s="1605"/>
      <c r="AD76" s="1605"/>
      <c r="AE76" s="1605"/>
      <c r="AF76" s="1605"/>
      <c r="AG76" s="1605"/>
      <c r="AH76" s="1605"/>
      <c r="AI76" s="1605"/>
      <c r="AJ76" s="1605"/>
      <c r="AK76" s="1605"/>
      <c r="AL76" s="1456"/>
      <c r="AM76" s="1839" t="s">
        <v>10</v>
      </c>
      <c r="AN76" s="1839"/>
      <c r="AO76" s="1839"/>
      <c r="AP76" s="1839"/>
      <c r="AQ76" s="1604"/>
      <c r="AR76" s="1605"/>
      <c r="AS76" s="1605"/>
      <c r="AT76" s="1605"/>
      <c r="AU76" s="1605"/>
      <c r="AV76" s="1605"/>
      <c r="AW76" s="1605"/>
      <c r="AX76" s="1605"/>
      <c r="AY76" s="1605"/>
      <c r="AZ76" s="1605"/>
      <c r="BA76" s="1605"/>
      <c r="BB76" s="1605"/>
      <c r="BC76" s="1605"/>
      <c r="BD76" s="1605"/>
      <c r="BE76" s="1605"/>
      <c r="BF76" s="1605"/>
      <c r="BG76" s="1605"/>
      <c r="BH76" s="1605"/>
      <c r="BI76" s="1605"/>
      <c r="BJ76" s="1605"/>
      <c r="BK76" s="1606"/>
      <c r="BL76" s="1606"/>
      <c r="BM76" s="1606"/>
      <c r="BN76" s="1606"/>
      <c r="BO76" s="1606"/>
      <c r="BP76" s="1606"/>
      <c r="BQ76" s="1606"/>
      <c r="BR76" s="1606"/>
      <c r="BS76" s="1605"/>
      <c r="BT76" s="1605"/>
      <c r="BU76" s="1605"/>
      <c r="BV76" s="1605"/>
      <c r="BW76" s="1605"/>
      <c r="BX76" s="1605"/>
      <c r="BY76" s="1605"/>
      <c r="BZ76" s="1605"/>
      <c r="CA76" s="1605"/>
      <c r="CB76" s="1683"/>
      <c r="CC76" s="1511"/>
      <c r="CD76" s="978"/>
      <c r="CE76" s="978"/>
      <c r="CF76" s="632"/>
      <c r="CG76" s="633"/>
      <c r="CH76" s="633"/>
      <c r="CI76" s="634"/>
      <c r="CJ76" s="635"/>
      <c r="CK76" s="635"/>
      <c r="CL76" s="638"/>
      <c r="CM76" s="638"/>
      <c r="CN76" s="638"/>
      <c r="CO76" s="638"/>
      <c r="CP76" s="638"/>
      <c r="CQ76" s="638"/>
      <c r="CR76" s="638"/>
      <c r="CS76" s="638"/>
      <c r="CT76" s="636"/>
      <c r="CU76" s="637" t="b">
        <f>IF(BT39="",TRUE,"")</f>
        <v>1</v>
      </c>
      <c r="CV76" s="638"/>
      <c r="CW76" s="638"/>
      <c r="CX76" s="625"/>
      <c r="CY76" s="625"/>
      <c r="CZ76" s="625"/>
      <c r="DA76" s="631"/>
      <c r="DB76" s="625"/>
      <c r="DC76" s="625"/>
      <c r="DD76" s="639"/>
      <c r="DE76" s="627"/>
      <c r="DF76" s="625"/>
      <c r="DG76" s="628"/>
      <c r="DH76" s="628"/>
      <c r="DI76" s="628"/>
      <c r="DJ76" s="628"/>
      <c r="DK76" s="629"/>
      <c r="DL76" s="629"/>
      <c r="DM76" s="640"/>
      <c r="DN76" s="640"/>
      <c r="DO76" s="640"/>
      <c r="DP76" s="640"/>
      <c r="DQ76" s="640"/>
      <c r="DR76" s="640"/>
      <c r="DS76" s="640"/>
      <c r="DT76" s="630"/>
      <c r="DU76" s="630"/>
      <c r="DV76" s="630"/>
      <c r="DW76" s="617"/>
      <c r="DX76" s="605"/>
      <c r="DY76" s="617"/>
      <c r="DZ76" s="1570"/>
      <c r="EA76" s="1570"/>
      <c r="EB76" s="1570"/>
      <c r="EC76" s="606"/>
      <c r="ED76" s="606"/>
      <c r="EE76" s="606"/>
      <c r="EF76" s="606"/>
      <c r="EG76" s="606"/>
      <c r="EH76" s="606"/>
      <c r="EI76" s="600"/>
      <c r="EJ76" s="600"/>
      <c r="EK76" s="600"/>
      <c r="EL76" s="600"/>
      <c r="EM76" s="600"/>
      <c r="EN76" s="600"/>
      <c r="EO76" s="600"/>
      <c r="EP76" s="600"/>
      <c r="EQ76" s="600"/>
      <c r="ER76" s="600"/>
      <c r="ES76" s="600"/>
      <c r="ET76" s="607"/>
      <c r="EU76" s="607"/>
      <c r="EV76" s="600"/>
      <c r="EW76" s="600"/>
      <c r="EX76" s="600"/>
      <c r="EY76" s="600"/>
      <c r="EZ76" s="600"/>
      <c r="FA76" s="600"/>
      <c r="FB76" s="600"/>
      <c r="FC76" s="600"/>
      <c r="FD76" s="600"/>
      <c r="FE76" s="600"/>
      <c r="FF76" s="600"/>
      <c r="FG76" s="600"/>
      <c r="FH76" s="600"/>
      <c r="FI76" s="600"/>
      <c r="FJ76" s="600"/>
      <c r="FK76" s="600"/>
      <c r="FL76" s="600"/>
      <c r="FM76" s="600"/>
      <c r="FN76" s="600"/>
      <c r="FO76" s="600"/>
    </row>
    <row r="77" spans="1:171" s="608" customFormat="1" ht="24.9" customHeight="1">
      <c r="A77" s="882"/>
      <c r="B77" s="970"/>
      <c r="C77" s="1450"/>
      <c r="D77" s="1839"/>
      <c r="E77" s="1600"/>
      <c r="F77" s="1601"/>
      <c r="G77" s="2139" t="s">
        <v>91</v>
      </c>
      <c r="H77" s="2139"/>
      <c r="I77" s="2139"/>
      <c r="J77" s="1601" t="s">
        <v>86</v>
      </c>
      <c r="K77" s="1601"/>
      <c r="L77" s="1601"/>
      <c r="M77" s="1601"/>
      <c r="N77" s="2146" t="s">
        <v>92</v>
      </c>
      <c r="O77" s="2146"/>
      <c r="P77" s="2146"/>
      <c r="Q77" s="2146"/>
      <c r="R77" s="1601"/>
      <c r="S77" s="2146" t="str">
        <f>IF(S78="","","DAY2")</f>
        <v/>
      </c>
      <c r="T77" s="2146"/>
      <c r="U77" s="2146"/>
      <c r="V77" s="2146"/>
      <c r="W77" s="1601"/>
      <c r="X77" s="1601"/>
      <c r="Y77" s="1601"/>
      <c r="Z77" s="2146" t="s">
        <v>84</v>
      </c>
      <c r="AA77" s="2146"/>
      <c r="AB77" s="2146"/>
      <c r="AC77" s="2146"/>
      <c r="AD77" s="2146"/>
      <c r="AE77" s="2146"/>
      <c r="AF77" s="2146" t="s">
        <v>87</v>
      </c>
      <c r="AG77" s="2146"/>
      <c r="AH77" s="2146"/>
      <c r="AI77" s="2146"/>
      <c r="AJ77" s="1608"/>
      <c r="AK77" s="1608"/>
      <c r="AL77" s="994"/>
      <c r="AM77" s="1839"/>
      <c r="AN77" s="1839"/>
      <c r="AO77" s="1839"/>
      <c r="AP77" s="1839"/>
      <c r="AQ77" s="1604"/>
      <c r="AR77" s="2146" t="s">
        <v>91</v>
      </c>
      <c r="AS77" s="2146"/>
      <c r="AT77" s="1608"/>
      <c r="AU77" s="2146" t="s">
        <v>86</v>
      </c>
      <c r="AV77" s="2146"/>
      <c r="AW77" s="1608"/>
      <c r="AX77" s="2146" t="s">
        <v>83</v>
      </c>
      <c r="AY77" s="2146"/>
      <c r="AZ77" s="2146"/>
      <c r="BA77" s="2146"/>
      <c r="BB77" s="1608"/>
      <c r="BC77" s="1608"/>
      <c r="BD77" s="2146" t="s">
        <v>93</v>
      </c>
      <c r="BE77" s="2146"/>
      <c r="BF77" s="2146"/>
      <c r="BG77" s="2146"/>
      <c r="BH77" s="2146"/>
      <c r="BI77" s="1608"/>
      <c r="BJ77" s="1608"/>
      <c r="BK77" s="2140" t="s">
        <v>84</v>
      </c>
      <c r="BL77" s="2140"/>
      <c r="BM77" s="2140"/>
      <c r="BN77" s="2140"/>
      <c r="BO77" s="2140"/>
      <c r="BP77" s="2140"/>
      <c r="BQ77" s="2140"/>
      <c r="BR77" s="1601"/>
      <c r="BS77" s="2140" t="s">
        <v>87</v>
      </c>
      <c r="BT77" s="2140"/>
      <c r="BU77" s="2140"/>
      <c r="BV77" s="2140"/>
      <c r="BW77" s="2140"/>
      <c r="BX77" s="2140"/>
      <c r="BY77" s="2140"/>
      <c r="BZ77" s="2140"/>
      <c r="CA77" s="1601"/>
      <c r="CB77" s="1683"/>
      <c r="CC77" s="1450"/>
      <c r="CD77" s="972"/>
      <c r="CE77" s="972"/>
      <c r="CF77" s="597"/>
      <c r="CG77" s="597"/>
      <c r="CH77" s="598"/>
      <c r="CI77" s="598"/>
      <c r="CJ77" s="635"/>
      <c r="CK77" s="635"/>
      <c r="CL77" s="638"/>
      <c r="CM77" s="638"/>
      <c r="CN77" s="638"/>
      <c r="CO77" s="638"/>
      <c r="CP77" s="638"/>
      <c r="CQ77" s="638"/>
      <c r="CR77" s="638"/>
      <c r="CS77" s="638"/>
      <c r="CT77" s="636"/>
      <c r="CU77" s="637" t="b">
        <f>IF(BT41="",TRUE,"")</f>
        <v>1</v>
      </c>
      <c r="CV77" s="638"/>
      <c r="CW77" s="638"/>
      <c r="CX77" s="625"/>
      <c r="CY77" s="625"/>
      <c r="CZ77" s="625"/>
      <c r="DA77" s="625">
        <f>IF(BS78="",0,BS78)</f>
        <v>0</v>
      </c>
      <c r="DB77" s="625"/>
      <c r="DC77" s="641">
        <f>IF(DS394=0,0,DS394)</f>
        <v>0</v>
      </c>
      <c r="DD77" s="641"/>
      <c r="DE77" s="641"/>
      <c r="DF77" s="642"/>
      <c r="DG77" s="628"/>
      <c r="DH77" s="628"/>
      <c r="DI77" s="628"/>
      <c r="DJ77" s="628"/>
      <c r="DK77" s="629"/>
      <c r="DL77" s="629"/>
      <c r="DM77" s="630"/>
      <c r="DN77" s="630"/>
      <c r="DO77" s="630"/>
      <c r="DP77" s="630"/>
      <c r="DQ77" s="630"/>
      <c r="DR77" s="630"/>
      <c r="DS77" s="630"/>
      <c r="DT77" s="630"/>
      <c r="DU77" s="630"/>
      <c r="DV77" s="630"/>
      <c r="DW77" s="622"/>
      <c r="DX77" s="622"/>
      <c r="DY77" s="622"/>
      <c r="DZ77" s="643"/>
      <c r="EA77" s="643"/>
      <c r="EB77" s="643"/>
      <c r="EC77" s="606"/>
      <c r="ED77" s="606"/>
      <c r="EE77" s="606"/>
      <c r="EF77" s="606"/>
      <c r="EG77" s="606"/>
      <c r="EH77" s="606"/>
      <c r="EI77" s="600"/>
      <c r="EJ77" s="600"/>
      <c r="EK77" s="600"/>
      <c r="EL77" s="600"/>
      <c r="EM77" s="600"/>
      <c r="EN77" s="600"/>
      <c r="EO77" s="600"/>
      <c r="EP77" s="600"/>
      <c r="EQ77" s="600"/>
      <c r="ER77" s="600"/>
      <c r="ES77" s="600"/>
      <c r="ET77" s="607"/>
      <c r="EU77" s="607"/>
      <c r="EV77" s="600"/>
      <c r="EW77" s="600"/>
      <c r="EX77" s="600"/>
      <c r="EY77" s="600"/>
      <c r="EZ77" s="600"/>
      <c r="FA77" s="600"/>
      <c r="FB77" s="600"/>
      <c r="FC77" s="600"/>
      <c r="FD77" s="600"/>
      <c r="FE77" s="600"/>
      <c r="FF77" s="600"/>
      <c r="FG77" s="600"/>
      <c r="FH77" s="600"/>
      <c r="FI77" s="600"/>
      <c r="FJ77" s="600"/>
      <c r="FK77" s="600"/>
      <c r="FL77" s="600"/>
      <c r="FM77" s="600"/>
      <c r="FN77" s="600"/>
      <c r="FO77" s="600"/>
    </row>
    <row r="78" spans="1:171" s="608" customFormat="1" ht="24.9" customHeight="1">
      <c r="A78" s="882"/>
      <c r="B78" s="970"/>
      <c r="C78" s="1450"/>
      <c r="D78" s="1839"/>
      <c r="E78" s="1499"/>
      <c r="F78" s="1845" t="str">
        <f>IF(DE229=0,"",DD229)</f>
        <v/>
      </c>
      <c r="G78" s="1845"/>
      <c r="H78" s="1845"/>
      <c r="I78" s="1845"/>
      <c r="J78" s="1846" t="str">
        <f>IF(DE229=0,"",DE229)</f>
        <v/>
      </c>
      <c r="K78" s="1846"/>
      <c r="L78" s="1846" t="str">
        <f>IF(J78="","","X")</f>
        <v/>
      </c>
      <c r="M78" s="1846"/>
      <c r="N78" s="1809" t="str">
        <f>IF(DE229=0,"",DG229)</f>
        <v/>
      </c>
      <c r="O78" s="1809"/>
      <c r="P78" s="1809"/>
      <c r="Q78" s="905"/>
      <c r="R78" s="1617" t="str">
        <f>IF(DI229=0,"",DH229)</f>
        <v/>
      </c>
      <c r="S78" s="1810" t="str">
        <f>IF(DI229=0,"",DI229)</f>
        <v/>
      </c>
      <c r="T78" s="1810"/>
      <c r="U78" s="1810"/>
      <c r="V78" s="1810"/>
      <c r="W78" s="905"/>
      <c r="X78" s="905"/>
      <c r="Y78" s="1609" t="str">
        <f>IF(DE229=0,"",DJ229)</f>
        <v/>
      </c>
      <c r="Z78" s="1808" t="str">
        <f>IF(DK229=0,"",DK229)</f>
        <v/>
      </c>
      <c r="AA78" s="1808"/>
      <c r="AB78" s="1808"/>
      <c r="AC78" s="1808"/>
      <c r="AD78" s="1808"/>
      <c r="AE78" s="986"/>
      <c r="AF78" s="1610"/>
      <c r="AG78" s="1808" t="str">
        <f>IF(DL229=0,"",DL229)</f>
        <v/>
      </c>
      <c r="AH78" s="1808"/>
      <c r="AI78" s="905"/>
      <c r="AJ78" s="905"/>
      <c r="AK78" s="905"/>
      <c r="AL78" s="905"/>
      <c r="AM78" s="1839"/>
      <c r="AN78" s="1839"/>
      <c r="AO78" s="1839"/>
      <c r="AP78" s="1839"/>
      <c r="AQ78" s="1386"/>
      <c r="AR78" s="2115" t="str">
        <f>IF(BC78="",""," 100%")</f>
        <v/>
      </c>
      <c r="AS78" s="2115"/>
      <c r="AT78" s="1621"/>
      <c r="AU78" s="2143" t="str">
        <f>IF(DK393=0,"",DK393)</f>
        <v/>
      </c>
      <c r="AV78" s="2143"/>
      <c r="AW78" s="1617" t="str">
        <f>IF(DK393=0,"",DL393)</f>
        <v/>
      </c>
      <c r="AX78" s="1808" t="str">
        <f>IF(DK393=0,"",DO393)</f>
        <v/>
      </c>
      <c r="AY78" s="1808"/>
      <c r="AZ78" s="1808"/>
      <c r="BA78" s="1808"/>
      <c r="BB78" s="1617"/>
      <c r="BC78" s="1617" t="str">
        <f>AW78</f>
        <v/>
      </c>
      <c r="BD78" s="2143" t="str">
        <f>IF(DK393=0,"",DM393)</f>
        <v/>
      </c>
      <c r="BE78" s="2143"/>
      <c r="BF78" s="2143"/>
      <c r="BG78" s="2143"/>
      <c r="BH78" s="2143"/>
      <c r="BI78" s="1615"/>
      <c r="BJ78" s="1617" t="str">
        <f>IF(BK78="","","=")</f>
        <v/>
      </c>
      <c r="BK78" s="1808" t="str">
        <f>IF(DK393=0,"",DQ393)</f>
        <v/>
      </c>
      <c r="BL78" s="1808"/>
      <c r="BM78" s="1808"/>
      <c r="BN78" s="1808"/>
      <c r="BO78" s="1808"/>
      <c r="BP78" s="1808"/>
      <c r="BQ78" s="1808"/>
      <c r="BR78" s="1610"/>
      <c r="BS78" s="1808" t="str">
        <f>IF(DS393=0,"",DS393)</f>
        <v/>
      </c>
      <c r="BT78" s="1808"/>
      <c r="BU78" s="1808"/>
      <c r="BV78" s="1808"/>
      <c r="BW78" s="1808"/>
      <c r="BX78" s="1808"/>
      <c r="BY78" s="1808"/>
      <c r="BZ78" s="1808"/>
      <c r="CA78" s="1609"/>
      <c r="CB78" s="1299"/>
      <c r="CC78" s="1452"/>
      <c r="CD78" s="970"/>
      <c r="CE78" s="979"/>
      <c r="CF78" s="644"/>
      <c r="CG78" s="644"/>
      <c r="CH78" s="598"/>
      <c r="CI78" s="598"/>
      <c r="CJ78" s="635"/>
      <c r="CK78" s="635"/>
      <c r="CL78" s="638"/>
      <c r="CM78" s="638"/>
      <c r="CN78" s="638"/>
      <c r="CO78" s="638"/>
      <c r="CP78" s="638"/>
      <c r="CQ78" s="638"/>
      <c r="CR78" s="638"/>
      <c r="CS78" s="638"/>
      <c r="CT78" s="636"/>
      <c r="CU78" s="637" t="b">
        <f>IF(BK59="",TRUE,"")</f>
        <v>1</v>
      </c>
      <c r="CV78" s="638"/>
      <c r="CW78" s="638"/>
      <c r="CX78" s="625"/>
      <c r="CY78" s="625">
        <f>DQ394</f>
        <v>0</v>
      </c>
      <c r="CZ78" s="625">
        <f>DS394</f>
        <v>0</v>
      </c>
      <c r="DA78" s="625"/>
      <c r="DB78" s="625"/>
      <c r="DC78" s="640">
        <f>IF(DS395=0,0,DS395)</f>
        <v>0</v>
      </c>
      <c r="DD78" s="640"/>
      <c r="DE78" s="640"/>
      <c r="DF78" s="640"/>
      <c r="DG78" s="628"/>
      <c r="DH78" s="628"/>
      <c r="DI78" s="630"/>
      <c r="DJ78" s="630"/>
      <c r="DK78" s="629"/>
      <c r="DL78" s="629"/>
      <c r="DM78" s="628"/>
      <c r="DN78" s="640"/>
      <c r="DO78" s="640"/>
      <c r="DP78" s="640"/>
      <c r="DQ78" s="640"/>
      <c r="DR78" s="640"/>
      <c r="DS78" s="628"/>
      <c r="DT78" s="628"/>
      <c r="DU78" s="628"/>
      <c r="DV78" s="628"/>
      <c r="DW78" s="606"/>
      <c r="DX78" s="645"/>
      <c r="DY78" s="646"/>
      <c r="DZ78" s="606"/>
      <c r="EA78" s="643"/>
      <c r="EB78" s="643"/>
      <c r="EC78" s="606"/>
      <c r="ED78" s="606"/>
      <c r="EE78" s="606"/>
      <c r="EF78" s="606"/>
      <c r="EG78" s="606"/>
      <c r="EH78" s="606"/>
      <c r="EI78" s="600"/>
      <c r="EJ78" s="600"/>
      <c r="EK78" s="600"/>
      <c r="EL78" s="600"/>
      <c r="EM78" s="600"/>
      <c r="EN78" s="600"/>
      <c r="EO78" s="600"/>
      <c r="EP78" s="600"/>
      <c r="EQ78" s="600"/>
      <c r="ER78" s="600"/>
      <c r="ES78" s="600"/>
      <c r="ET78" s="607"/>
      <c r="EU78" s="607"/>
      <c r="EV78" s="600"/>
      <c r="EW78" s="600"/>
      <c r="EX78" s="600"/>
      <c r="EY78" s="600"/>
      <c r="EZ78" s="600"/>
      <c r="FA78" s="600"/>
      <c r="FB78" s="600"/>
      <c r="FC78" s="600"/>
      <c r="FD78" s="600"/>
      <c r="FE78" s="600"/>
      <c r="FF78" s="600"/>
      <c r="FG78" s="600"/>
      <c r="FH78" s="600"/>
      <c r="FI78" s="600"/>
      <c r="FJ78" s="600"/>
      <c r="FK78" s="600"/>
      <c r="FL78" s="600"/>
      <c r="FM78" s="600"/>
      <c r="FN78" s="600"/>
      <c r="FO78" s="600"/>
    </row>
    <row r="79" spans="1:171" s="608" customFormat="1" ht="24.9" customHeight="1">
      <c r="A79" s="882"/>
      <c r="B79" s="970"/>
      <c r="C79" s="1450"/>
      <c r="D79" s="1839"/>
      <c r="E79" s="1499"/>
      <c r="F79" s="1845" t="str">
        <f>IF(DE230=0,"",DD230)</f>
        <v/>
      </c>
      <c r="G79" s="1845"/>
      <c r="H79" s="1845"/>
      <c r="I79" s="1845"/>
      <c r="J79" s="1846" t="str">
        <f>IF(DE230=0,"",DE230)</f>
        <v/>
      </c>
      <c r="K79" s="1846"/>
      <c r="L79" s="1846" t="str">
        <f>IF(J79="","","X")</f>
        <v/>
      </c>
      <c r="M79" s="1846"/>
      <c r="N79" s="1809" t="str">
        <f>IF(DE230=0,"",DG230)</f>
        <v/>
      </c>
      <c r="O79" s="1809"/>
      <c r="P79" s="1809"/>
      <c r="Q79" s="905"/>
      <c r="R79" s="1617" t="str">
        <f>IF(DI230=0,"",DH230)</f>
        <v/>
      </c>
      <c r="S79" s="1810" t="str">
        <f>IF(DI230=0,"",DI230)</f>
        <v/>
      </c>
      <c r="T79" s="1810"/>
      <c r="U79" s="1810"/>
      <c r="V79" s="1810"/>
      <c r="W79" s="905"/>
      <c r="X79" s="905"/>
      <c r="Y79" s="1609" t="str">
        <f>IF(DE230=0,"",DJ230)</f>
        <v/>
      </c>
      <c r="Z79" s="1808" t="str">
        <f>IF(DK230=0,"",DK230)</f>
        <v/>
      </c>
      <c r="AA79" s="1808"/>
      <c r="AB79" s="1808"/>
      <c r="AC79" s="1808"/>
      <c r="AD79" s="1808"/>
      <c r="AE79" s="986"/>
      <c r="AF79" s="1610"/>
      <c r="AG79" s="1808" t="str">
        <f>IF(DL230=0,"",DL230)</f>
        <v/>
      </c>
      <c r="AH79" s="1808"/>
      <c r="AI79" s="986"/>
      <c r="AJ79" s="986"/>
      <c r="AK79" s="986"/>
      <c r="AL79" s="986"/>
      <c r="AM79" s="1839"/>
      <c r="AN79" s="1839"/>
      <c r="AO79" s="1839"/>
      <c r="AP79" s="1839"/>
      <c r="AQ79" s="1386"/>
      <c r="AR79" s="2115" t="str">
        <f>IF(BC79="",""," 75%")</f>
        <v/>
      </c>
      <c r="AS79" s="2115"/>
      <c r="AT79" s="1621"/>
      <c r="AU79" s="2143" t="str">
        <f>IF(DK394=0,"",DK394)</f>
        <v/>
      </c>
      <c r="AV79" s="2143"/>
      <c r="AW79" s="1617" t="str">
        <f>IF(DK394=0,"",DL394)</f>
        <v/>
      </c>
      <c r="AX79" s="1808" t="str">
        <f>IF(DK394=0,"",DO394)</f>
        <v/>
      </c>
      <c r="AY79" s="1808"/>
      <c r="AZ79" s="1808"/>
      <c r="BA79" s="1808"/>
      <c r="BB79" s="1617"/>
      <c r="BC79" s="1617" t="str">
        <f>AW79</f>
        <v/>
      </c>
      <c r="BD79" s="2143" t="str">
        <f>IF(DK394=0,"",DM394)</f>
        <v/>
      </c>
      <c r="BE79" s="2143"/>
      <c r="BF79" s="2143"/>
      <c r="BG79" s="2143"/>
      <c r="BH79" s="2143"/>
      <c r="BI79" s="1615"/>
      <c r="BJ79" s="1617" t="str">
        <f>IF(BK79="","","=")</f>
        <v/>
      </c>
      <c r="BK79" s="1808" t="str">
        <f>IF(DK394=0,"",DQ394)</f>
        <v/>
      </c>
      <c r="BL79" s="1808"/>
      <c r="BM79" s="1808"/>
      <c r="BN79" s="1808"/>
      <c r="BO79" s="1808"/>
      <c r="BP79" s="1808"/>
      <c r="BQ79" s="1808"/>
      <c r="BR79" s="1610"/>
      <c r="BS79" s="1808" t="str">
        <f>IF(DS394=0,"",DS394)</f>
        <v/>
      </c>
      <c r="BT79" s="1808"/>
      <c r="BU79" s="1808"/>
      <c r="BV79" s="1808"/>
      <c r="BW79" s="1808"/>
      <c r="BX79" s="1808"/>
      <c r="BY79" s="1808"/>
      <c r="BZ79" s="1808"/>
      <c r="CA79" s="1609"/>
      <c r="CB79" s="1299"/>
      <c r="CC79" s="1452"/>
      <c r="CD79" s="970"/>
      <c r="CE79" s="979"/>
      <c r="CF79" s="644"/>
      <c r="CG79" s="644"/>
      <c r="CH79" s="647"/>
      <c r="CI79" s="647"/>
      <c r="CJ79" s="635"/>
      <c r="CK79" s="635"/>
      <c r="CL79" s="638"/>
      <c r="CM79" s="638"/>
      <c r="CN79" s="638"/>
      <c r="CO79" s="638"/>
      <c r="CP79" s="638"/>
      <c r="CQ79" s="638"/>
      <c r="CR79" s="638"/>
      <c r="CS79" s="638"/>
      <c r="CT79" s="636"/>
      <c r="CU79" s="638"/>
      <c r="CV79" s="638"/>
      <c r="CW79" s="638"/>
      <c r="CX79" s="625"/>
      <c r="CY79" s="625">
        <f>DQ395</f>
        <v>0</v>
      </c>
      <c r="CZ79" s="625">
        <f>DS395</f>
        <v>0</v>
      </c>
      <c r="DA79" s="631"/>
      <c r="DB79" s="625"/>
      <c r="DC79" s="625">
        <f>SUM(DC70:DC78)</f>
        <v>0</v>
      </c>
      <c r="DD79" s="625"/>
      <c r="DE79" s="627"/>
      <c r="DF79" s="625"/>
      <c r="DG79" s="628"/>
      <c r="DH79" s="628"/>
      <c r="DI79" s="630"/>
      <c r="DJ79" s="630"/>
      <c r="DK79" s="629"/>
      <c r="DL79" s="629"/>
      <c r="DM79" s="628"/>
      <c r="DN79" s="640"/>
      <c r="DO79" s="640"/>
      <c r="DP79" s="640"/>
      <c r="DQ79" s="640"/>
      <c r="DR79" s="640"/>
      <c r="DS79" s="628"/>
      <c r="DT79" s="628"/>
      <c r="DU79" s="628"/>
      <c r="DV79" s="628"/>
      <c r="DW79" s="606"/>
      <c r="DX79" s="645"/>
      <c r="DY79" s="646"/>
      <c r="DZ79" s="606"/>
      <c r="EA79" s="643"/>
      <c r="EB79" s="643"/>
      <c r="EC79" s="606"/>
      <c r="ED79" s="606"/>
      <c r="EE79" s="606"/>
      <c r="EF79" s="606"/>
      <c r="EG79" s="606"/>
      <c r="EH79" s="606"/>
      <c r="EI79" s="600"/>
      <c r="EJ79" s="600"/>
      <c r="EK79" s="600"/>
      <c r="EL79" s="600"/>
      <c r="EM79" s="600"/>
      <c r="EN79" s="600"/>
      <c r="EO79" s="600"/>
      <c r="EP79" s="600"/>
      <c r="EQ79" s="600"/>
      <c r="ER79" s="600"/>
      <c r="ES79" s="600"/>
      <c r="ET79" s="600"/>
      <c r="EU79" s="600"/>
      <c r="EV79" s="600"/>
      <c r="EW79" s="600"/>
      <c r="EX79" s="600"/>
      <c r="EY79" s="600"/>
      <c r="EZ79" s="600"/>
      <c r="FA79" s="600"/>
      <c r="FB79" s="600"/>
      <c r="FC79" s="600"/>
      <c r="FL79" s="600"/>
      <c r="FM79" s="600"/>
      <c r="FN79" s="600"/>
      <c r="FO79" s="600"/>
    </row>
    <row r="80" spans="1:171" s="608" customFormat="1" ht="24.9" customHeight="1">
      <c r="A80" s="882"/>
      <c r="B80" s="970"/>
      <c r="C80" s="1450"/>
      <c r="D80" s="1839"/>
      <c r="E80" s="1499"/>
      <c r="F80" s="1845" t="str">
        <f>IF(DE231=0,"",DD231)</f>
        <v/>
      </c>
      <c r="G80" s="1845"/>
      <c r="H80" s="1845"/>
      <c r="I80" s="1845"/>
      <c r="J80" s="1846" t="str">
        <f>IF(DE231=0,"",DE231)</f>
        <v/>
      </c>
      <c r="K80" s="1846"/>
      <c r="L80" s="1846" t="str">
        <f>IF(J80="","","X")</f>
        <v/>
      </c>
      <c r="M80" s="1846"/>
      <c r="N80" s="1809" t="str">
        <f>IF(DE231=0,"",DG231)</f>
        <v/>
      </c>
      <c r="O80" s="1809"/>
      <c r="P80" s="1809"/>
      <c r="Q80" s="905"/>
      <c r="R80" s="1617" t="str">
        <f>IF(DI231=0,"",DH231)</f>
        <v/>
      </c>
      <c r="S80" s="1810" t="str">
        <f>IF(DI231=0,"",DI231)</f>
        <v/>
      </c>
      <c r="T80" s="1810"/>
      <c r="U80" s="1810"/>
      <c r="V80" s="1810"/>
      <c r="W80" s="905"/>
      <c r="X80" s="905"/>
      <c r="Y80" s="1609" t="str">
        <f>IF(DE231=0,"",DJ231)</f>
        <v/>
      </c>
      <c r="Z80" s="1808" t="str">
        <f>IF(DK231=0,"",DK231)</f>
        <v/>
      </c>
      <c r="AA80" s="1808"/>
      <c r="AB80" s="1808"/>
      <c r="AC80" s="1808"/>
      <c r="AD80" s="1808"/>
      <c r="AE80" s="986"/>
      <c r="AF80" s="1610"/>
      <c r="AG80" s="1808" t="str">
        <f>IF(DL231=0,"",DL231)</f>
        <v/>
      </c>
      <c r="AH80" s="1808"/>
      <c r="AI80" s="986"/>
      <c r="AJ80" s="986"/>
      <c r="AK80" s="986"/>
      <c r="AL80" s="986"/>
      <c r="AM80" s="1839"/>
      <c r="AN80" s="1839"/>
      <c r="AO80" s="1839"/>
      <c r="AP80" s="1839"/>
      <c r="AQ80" s="1386"/>
      <c r="AR80" s="2115" t="str">
        <f>IF(BC80="",""," 50%")</f>
        <v/>
      </c>
      <c r="AS80" s="2115"/>
      <c r="AT80" s="1621"/>
      <c r="AU80" s="2143" t="str">
        <f>IF(DK395=0,"",DK395)</f>
        <v/>
      </c>
      <c r="AV80" s="2143"/>
      <c r="AW80" s="1617" t="str">
        <f>IF(DK395=0,"",DL395)</f>
        <v/>
      </c>
      <c r="AX80" s="1808" t="str">
        <f>IF(DK395=0,"",DO395)</f>
        <v/>
      </c>
      <c r="AY80" s="1808"/>
      <c r="AZ80" s="1808"/>
      <c r="BA80" s="1808"/>
      <c r="BB80" s="1617"/>
      <c r="BC80" s="1617" t="str">
        <f>AW80</f>
        <v/>
      </c>
      <c r="BD80" s="2143" t="str">
        <f>IF(DK395=0,"",DM395)</f>
        <v/>
      </c>
      <c r="BE80" s="2143"/>
      <c r="BF80" s="2143"/>
      <c r="BG80" s="2143"/>
      <c r="BH80" s="2143"/>
      <c r="BI80" s="1615"/>
      <c r="BJ80" s="1617" t="str">
        <f>IF(BK80="","","=")</f>
        <v/>
      </c>
      <c r="BK80" s="1808" t="str">
        <f>IF(DK395=0,"",DQ395)</f>
        <v/>
      </c>
      <c r="BL80" s="1808"/>
      <c r="BM80" s="1808"/>
      <c r="BN80" s="1808"/>
      <c r="BO80" s="1808"/>
      <c r="BP80" s="1808"/>
      <c r="BQ80" s="1808"/>
      <c r="BR80" s="1610"/>
      <c r="BS80" s="1808" t="str">
        <f>IF(DS395=0,"",DS395)</f>
        <v/>
      </c>
      <c r="BT80" s="1808"/>
      <c r="BU80" s="1808"/>
      <c r="BV80" s="1808"/>
      <c r="BW80" s="1808"/>
      <c r="BX80" s="1808"/>
      <c r="BY80" s="1808"/>
      <c r="BZ80" s="1808"/>
      <c r="CA80" s="1609"/>
      <c r="CB80" s="1299"/>
      <c r="CC80" s="1452"/>
      <c r="CD80" s="970"/>
      <c r="CE80" s="979"/>
      <c r="CF80" s="644"/>
      <c r="CG80" s="644"/>
      <c r="CH80" s="647"/>
      <c r="CI80" s="647"/>
      <c r="CJ80" s="635"/>
      <c r="CK80" s="635"/>
      <c r="CL80" s="638"/>
      <c r="CM80" s="638"/>
      <c r="CN80" s="638"/>
      <c r="CO80" s="638"/>
      <c r="CP80" s="638"/>
      <c r="CQ80" s="638"/>
      <c r="CR80" s="638"/>
      <c r="CS80" s="638"/>
      <c r="CT80" s="636"/>
      <c r="CU80" s="637" t="e">
        <f>IF(#REF!="",TRUE,"")</f>
        <v>#REF!</v>
      </c>
      <c r="CV80" s="638"/>
      <c r="CW80" s="638"/>
      <c r="CX80" s="625"/>
      <c r="CY80" s="648">
        <f>CY78+CY79</f>
        <v>0</v>
      </c>
      <c r="CZ80" s="648">
        <f>CZ78+CZ79</f>
        <v>0</v>
      </c>
      <c r="DA80" s="631"/>
      <c r="DB80" s="625">
        <f>CZ80</f>
        <v>0</v>
      </c>
      <c r="DC80" s="625"/>
      <c r="DD80" s="625"/>
      <c r="DE80" s="627"/>
      <c r="DF80" s="625"/>
      <c r="DG80" s="628"/>
      <c r="DH80" s="628"/>
      <c r="DI80" s="630"/>
      <c r="DJ80" s="630"/>
      <c r="DK80" s="629"/>
      <c r="DL80" s="629"/>
      <c r="DM80" s="628"/>
      <c r="DN80" s="640"/>
      <c r="DO80" s="640"/>
      <c r="DP80" s="640"/>
      <c r="DQ80" s="640"/>
      <c r="DR80" s="640"/>
      <c r="DS80" s="628"/>
      <c r="DT80" s="628"/>
      <c r="DU80" s="628"/>
      <c r="DV80" s="628"/>
      <c r="DW80" s="606"/>
      <c r="DX80" s="645"/>
      <c r="DY80" s="646"/>
      <c r="DZ80" s="606"/>
      <c r="EA80" s="643"/>
      <c r="EB80" s="643"/>
      <c r="EC80" s="606"/>
      <c r="ED80" s="606"/>
      <c r="EE80" s="606"/>
      <c r="EF80" s="606"/>
      <c r="EG80" s="606"/>
      <c r="EH80" s="606"/>
      <c r="EI80" s="600"/>
      <c r="EJ80" s="600"/>
      <c r="EK80" s="600"/>
      <c r="EL80" s="600"/>
      <c r="EM80" s="600"/>
      <c r="EN80" s="600"/>
      <c r="EO80" s="600"/>
      <c r="EP80" s="600"/>
      <c r="EQ80" s="600"/>
      <c r="ER80" s="600"/>
      <c r="ES80" s="600"/>
      <c r="ET80" s="600"/>
      <c r="EU80" s="600"/>
      <c r="EV80" s="600"/>
      <c r="EW80" s="600"/>
      <c r="EX80" s="600"/>
      <c r="EY80" s="600"/>
      <c r="EZ80" s="600"/>
      <c r="FA80" s="600"/>
      <c r="FB80" s="600"/>
      <c r="FC80" s="600"/>
      <c r="FD80" s="600"/>
      <c r="FE80" s="600"/>
      <c r="FF80" s="600"/>
      <c r="FG80" s="600"/>
      <c r="FH80" s="600"/>
      <c r="FI80" s="600"/>
      <c r="FJ80" s="600"/>
      <c r="FK80" s="600"/>
      <c r="FL80" s="600"/>
      <c r="FM80" s="600"/>
      <c r="FN80" s="600"/>
      <c r="FO80" s="600"/>
    </row>
    <row r="81" spans="1:171" s="608" customFormat="1" ht="6" customHeight="1">
      <c r="A81" s="882"/>
      <c r="B81" s="970"/>
      <c r="C81" s="1450"/>
      <c r="D81" s="1839"/>
      <c r="E81" s="1499"/>
      <c r="F81" s="905"/>
      <c r="G81" s="905"/>
      <c r="H81" s="905"/>
      <c r="I81" s="905"/>
      <c r="J81" s="905"/>
      <c r="K81" s="905"/>
      <c r="L81" s="905"/>
      <c r="M81" s="905"/>
      <c r="N81" s="905"/>
      <c r="O81" s="905"/>
      <c r="P81" s="905"/>
      <c r="Q81" s="905"/>
      <c r="R81" s="905"/>
      <c r="S81" s="1819"/>
      <c r="T81" s="1819"/>
      <c r="U81" s="1819"/>
      <c r="V81" s="1819"/>
      <c r="W81" s="1819"/>
      <c r="X81" s="1819"/>
      <c r="Y81" s="1819"/>
      <c r="Z81" s="2144" t="str">
        <f>IF(Z82="","","+")</f>
        <v/>
      </c>
      <c r="AA81" s="2144"/>
      <c r="AB81" s="2144"/>
      <c r="AC81" s="2144"/>
      <c r="AD81" s="2144"/>
      <c r="AE81" s="2144"/>
      <c r="AF81" s="2145" t="str">
        <f>IF(AF82="","","+")</f>
        <v/>
      </c>
      <c r="AG81" s="2145"/>
      <c r="AH81" s="2145"/>
      <c r="AI81" s="905"/>
      <c r="AJ81" s="905"/>
      <c r="AK81" s="905"/>
      <c r="AL81" s="905"/>
      <c r="AM81" s="1839"/>
      <c r="AN81" s="1839"/>
      <c r="AO81" s="1839"/>
      <c r="AP81" s="1839"/>
      <c r="AQ81" s="1386"/>
      <c r="AR81" s="1609"/>
      <c r="AS81" s="1609"/>
      <c r="AT81" s="1609"/>
      <c r="AU81" s="1609"/>
      <c r="AV81" s="1609"/>
      <c r="AW81" s="1609"/>
      <c r="AX81" s="1609"/>
      <c r="AY81" s="1609"/>
      <c r="AZ81" s="1609"/>
      <c r="BA81" s="1609"/>
      <c r="BB81" s="1609"/>
      <c r="BC81" s="1846"/>
      <c r="BD81" s="1846"/>
      <c r="BE81" s="1846"/>
      <c r="BF81" s="1846"/>
      <c r="BG81" s="1846"/>
      <c r="BH81" s="1846"/>
      <c r="BI81" s="1846"/>
      <c r="BJ81" s="1846"/>
      <c r="BK81" s="2144" t="str">
        <f>IF(BK82="","","+")</f>
        <v/>
      </c>
      <c r="BL81" s="2144"/>
      <c r="BM81" s="2145"/>
      <c r="BN81" s="2145"/>
      <c r="BO81" s="2145"/>
      <c r="BP81" s="2145"/>
      <c r="BQ81" s="2145"/>
      <c r="BR81" s="2145"/>
      <c r="BS81" s="2144" t="str">
        <f>IF(BS82="","","+")</f>
        <v/>
      </c>
      <c r="BT81" s="2144"/>
      <c r="BU81" s="2144"/>
      <c r="BV81" s="2144"/>
      <c r="BW81" s="2144"/>
      <c r="BX81" s="2144"/>
      <c r="BY81" s="2144"/>
      <c r="BZ81" s="2144"/>
      <c r="CA81" s="1609"/>
      <c r="CB81" s="1292"/>
      <c r="CC81" s="1452"/>
      <c r="CD81" s="970"/>
      <c r="CE81" s="970"/>
      <c r="CF81" s="598"/>
      <c r="CG81" s="598"/>
      <c r="CH81" s="647"/>
      <c r="CI81" s="647"/>
      <c r="CJ81" s="649"/>
      <c r="CK81" s="635"/>
      <c r="CL81" s="638"/>
      <c r="CM81" s="638"/>
      <c r="CN81" s="638"/>
      <c r="CO81" s="638"/>
      <c r="CP81" s="638"/>
      <c r="CQ81" s="638"/>
      <c r="CR81" s="638"/>
      <c r="CS81" s="638"/>
      <c r="CT81" s="636"/>
      <c r="CU81" s="638"/>
      <c r="CV81" s="638"/>
      <c r="CW81" s="638"/>
      <c r="CX81" s="625" t="str">
        <f>BK82</f>
        <v/>
      </c>
      <c r="CY81" s="625">
        <f>DS397</f>
        <v>0</v>
      </c>
      <c r="CZ81" s="625">
        <f>CY81</f>
        <v>0</v>
      </c>
      <c r="DA81" s="631"/>
      <c r="DB81" s="625"/>
      <c r="DC81" s="625"/>
      <c r="DD81" s="625"/>
      <c r="DE81" s="627"/>
      <c r="DF81" s="625"/>
      <c r="DG81" s="628"/>
      <c r="DH81" s="628"/>
      <c r="DI81" s="628"/>
      <c r="DJ81" s="628"/>
      <c r="DK81" s="629"/>
      <c r="DL81" s="629"/>
      <c r="DM81" s="630"/>
      <c r="DN81" s="630"/>
      <c r="DO81" s="630"/>
      <c r="DP81" s="630"/>
      <c r="DQ81" s="630"/>
      <c r="DR81" s="630"/>
      <c r="DS81" s="630"/>
      <c r="DT81" s="630"/>
      <c r="DU81" s="630"/>
      <c r="DV81" s="630"/>
      <c r="DW81" s="622"/>
      <c r="DX81" s="622"/>
      <c r="DY81" s="622"/>
      <c r="DZ81" s="643"/>
      <c r="EA81" s="643"/>
      <c r="EB81" s="643"/>
      <c r="EC81" s="606"/>
      <c r="ED81" s="606"/>
      <c r="EE81" s="606"/>
      <c r="EF81" s="606"/>
      <c r="EG81" s="606"/>
      <c r="EH81" s="606"/>
      <c r="EI81" s="600"/>
      <c r="EJ81" s="600"/>
      <c r="EK81" s="600"/>
      <c r="EL81" s="600"/>
      <c r="EM81" s="600"/>
      <c r="EN81" s="600"/>
      <c r="EO81" s="600"/>
      <c r="EP81" s="600"/>
      <c r="EQ81" s="600"/>
      <c r="ER81" s="600"/>
      <c r="ES81" s="600"/>
      <c r="ET81" s="600"/>
      <c r="EU81" s="600"/>
      <c r="EV81" s="600"/>
      <c r="EW81" s="600"/>
      <c r="EX81" s="600"/>
      <c r="EY81" s="600"/>
      <c r="EZ81" s="600"/>
      <c r="FA81" s="600"/>
      <c r="FB81" s="600"/>
      <c r="FC81" s="600"/>
      <c r="FD81" s="600"/>
      <c r="FE81" s="600"/>
      <c r="FF81" s="600"/>
      <c r="FG81" s="600"/>
      <c r="FH81" s="600"/>
      <c r="FI81" s="600"/>
      <c r="FJ81" s="600"/>
      <c r="FK81" s="600"/>
      <c r="FL81" s="600"/>
      <c r="FM81" s="600"/>
      <c r="FN81" s="600"/>
      <c r="FO81" s="600"/>
    </row>
    <row r="82" spans="1:171" s="608" customFormat="1" ht="24.9" customHeight="1">
      <c r="A82" s="882"/>
      <c r="B82" s="970"/>
      <c r="C82" s="1450"/>
      <c r="D82" s="1839"/>
      <c r="E82" s="1499"/>
      <c r="F82" s="1614"/>
      <c r="G82" s="905"/>
      <c r="H82" s="905"/>
      <c r="I82" s="905"/>
      <c r="J82" s="905"/>
      <c r="K82" s="905"/>
      <c r="L82" s="905"/>
      <c r="M82" s="905"/>
      <c r="N82" s="905"/>
      <c r="O82" s="905"/>
      <c r="P82" s="905"/>
      <c r="Q82" s="905"/>
      <c r="R82" s="905"/>
      <c r="S82" s="1819"/>
      <c r="T82" s="1819"/>
      <c r="U82" s="1819"/>
      <c r="V82" s="1819"/>
      <c r="W82" s="1819"/>
      <c r="X82" s="1819"/>
      <c r="Y82" s="1819"/>
      <c r="Z82" s="1808" t="str">
        <f>IF(DQ378=0,"",DQ378)</f>
        <v/>
      </c>
      <c r="AA82" s="1808"/>
      <c r="AB82" s="1808"/>
      <c r="AC82" s="1808"/>
      <c r="AD82" s="1808"/>
      <c r="AE82" s="986"/>
      <c r="AF82" s="1808" t="str">
        <f>IF(DR378=0,"",DR378)</f>
        <v/>
      </c>
      <c r="AG82" s="1808"/>
      <c r="AH82" s="1808"/>
      <c r="AI82" s="905"/>
      <c r="AJ82" s="905"/>
      <c r="AK82" s="905"/>
      <c r="AL82" s="905"/>
      <c r="AM82" s="1839"/>
      <c r="AN82" s="1839"/>
      <c r="AO82" s="1839"/>
      <c r="AP82" s="1839"/>
      <c r="AQ82" s="1386"/>
      <c r="AR82" s="1609"/>
      <c r="AS82" s="1609"/>
      <c r="AT82" s="1609"/>
      <c r="AU82" s="1609"/>
      <c r="AV82" s="1609"/>
      <c r="AW82" s="1615"/>
      <c r="AX82" s="1609"/>
      <c r="AY82" s="1609"/>
      <c r="AZ82" s="1609"/>
      <c r="BA82" s="1609"/>
      <c r="BB82" s="1609"/>
      <c r="BC82" s="1609"/>
      <c r="BD82" s="2142"/>
      <c r="BE82" s="2142"/>
      <c r="BF82" s="2142"/>
      <c r="BG82" s="2142"/>
      <c r="BH82" s="2142"/>
      <c r="BI82" s="2142"/>
      <c r="BJ82" s="2142"/>
      <c r="BK82" s="1808" t="str">
        <f>IF(DQ397=0,"",DQ397)</f>
        <v/>
      </c>
      <c r="BL82" s="1808"/>
      <c r="BM82" s="1808"/>
      <c r="BN82" s="1808"/>
      <c r="BO82" s="1808"/>
      <c r="BP82" s="1808"/>
      <c r="BQ82" s="1808"/>
      <c r="BR82" s="1610"/>
      <c r="BS82" s="1808" t="str">
        <f>IF(DS397=0,"",DS397)</f>
        <v/>
      </c>
      <c r="BT82" s="1808"/>
      <c r="BU82" s="1808"/>
      <c r="BV82" s="1808"/>
      <c r="BW82" s="1808"/>
      <c r="BX82" s="1808"/>
      <c r="BY82" s="1808"/>
      <c r="BZ82" s="1808"/>
      <c r="CA82" s="1616"/>
      <c r="CB82" s="1684"/>
      <c r="CC82" s="1452"/>
      <c r="CD82" s="970"/>
      <c r="CE82" s="976"/>
      <c r="CF82" s="624"/>
      <c r="CG82" s="624"/>
      <c r="CH82" s="650"/>
      <c r="CI82" s="598"/>
      <c r="CJ82" s="649"/>
      <c r="CK82" s="635"/>
      <c r="CL82" s="638"/>
      <c r="CM82" s="638"/>
      <c r="CN82" s="638"/>
      <c r="CO82" s="638"/>
      <c r="CP82" s="638"/>
      <c r="CQ82" s="638"/>
      <c r="CR82" s="638"/>
      <c r="CS82" s="638"/>
      <c r="CT82" s="636"/>
      <c r="CU82" s="638"/>
      <c r="CV82" s="638"/>
      <c r="CW82" s="651">
        <f>DQ397</f>
        <v>0</v>
      </c>
      <c r="CX82" s="625"/>
      <c r="CY82" s="625"/>
      <c r="CZ82" s="625"/>
      <c r="DA82" s="631"/>
      <c r="DB82" s="625"/>
      <c r="DC82" s="625"/>
      <c r="DD82" s="625"/>
      <c r="DE82" s="627"/>
      <c r="DF82" s="625"/>
      <c r="DG82" s="628"/>
      <c r="DH82" s="628"/>
      <c r="DI82" s="628"/>
      <c r="DJ82" s="628"/>
      <c r="DK82" s="629"/>
      <c r="DL82" s="629"/>
      <c r="DM82" s="630"/>
      <c r="DN82" s="630"/>
      <c r="DO82" s="630"/>
      <c r="DP82" s="630"/>
      <c r="DQ82" s="630"/>
      <c r="DR82" s="630"/>
      <c r="DS82" s="630"/>
      <c r="DT82" s="630"/>
      <c r="DU82" s="630"/>
      <c r="DV82" s="630"/>
      <c r="DW82" s="622"/>
      <c r="DX82" s="622"/>
      <c r="DY82" s="622"/>
      <c r="DZ82" s="643"/>
      <c r="EA82" s="643"/>
      <c r="EB82" s="643"/>
      <c r="EC82" s="606"/>
      <c r="ED82" s="606"/>
      <c r="EE82" s="606"/>
      <c r="EF82" s="606"/>
      <c r="EG82" s="606"/>
      <c r="EH82" s="606"/>
      <c r="EI82" s="600"/>
      <c r="EJ82" s="600"/>
      <c r="EK82" s="600"/>
      <c r="EL82" s="600"/>
      <c r="EM82" s="600"/>
      <c r="EN82" s="600"/>
      <c r="EO82" s="600"/>
      <c r="EP82" s="600"/>
      <c r="EQ82" s="600"/>
      <c r="ER82" s="600"/>
      <c r="ES82" s="600"/>
      <c r="ET82" s="600"/>
      <c r="EU82" s="600"/>
      <c r="EV82" s="600"/>
      <c r="EW82" s="600"/>
      <c r="EX82" s="600"/>
      <c r="EY82" s="600"/>
      <c r="EZ82" s="600"/>
      <c r="FA82" s="600"/>
      <c r="FB82" s="600"/>
      <c r="FC82" s="600"/>
      <c r="FD82" s="600"/>
      <c r="FE82" s="600"/>
      <c r="FF82" s="600"/>
      <c r="FG82" s="600"/>
      <c r="FH82" s="600"/>
      <c r="FI82" s="600"/>
      <c r="FJ82" s="600"/>
      <c r="FK82" s="600"/>
      <c r="FL82" s="600"/>
      <c r="FM82" s="600"/>
      <c r="FN82" s="600"/>
      <c r="FO82" s="600"/>
    </row>
    <row r="83" spans="1:171" s="608" customFormat="1" ht="3.9" customHeight="1">
      <c r="A83" s="882"/>
      <c r="B83" s="970"/>
      <c r="C83" s="1450"/>
      <c r="D83" s="1839"/>
      <c r="E83" s="1496"/>
      <c r="F83" s="1614"/>
      <c r="G83" s="905"/>
      <c r="H83" s="905"/>
      <c r="I83" s="905"/>
      <c r="J83" s="905"/>
      <c r="K83" s="905"/>
      <c r="L83" s="905"/>
      <c r="M83" s="905"/>
      <c r="N83" s="905"/>
      <c r="O83" s="905"/>
      <c r="P83" s="905"/>
      <c r="Q83" s="905"/>
      <c r="R83" s="905"/>
      <c r="S83" s="905"/>
      <c r="T83" s="905"/>
      <c r="U83" s="905"/>
      <c r="V83" s="905"/>
      <c r="W83" s="905"/>
      <c r="X83" s="905"/>
      <c r="Y83" s="905"/>
      <c r="Z83" s="1003"/>
      <c r="AA83" s="905"/>
      <c r="AB83" s="905"/>
      <c r="AC83" s="905"/>
      <c r="AD83" s="905"/>
      <c r="AE83" s="905"/>
      <c r="AF83" s="905"/>
      <c r="AG83" s="905"/>
      <c r="AH83" s="905"/>
      <c r="AI83" s="905"/>
      <c r="AJ83" s="905"/>
      <c r="AK83" s="905"/>
      <c r="AL83" s="905"/>
      <c r="AM83" s="1839"/>
      <c r="AN83" s="1839"/>
      <c r="AO83" s="1839"/>
      <c r="AP83" s="1839"/>
      <c r="AQ83" s="1386"/>
      <c r="AR83" s="905"/>
      <c r="AS83" s="905"/>
      <c r="AT83" s="905"/>
      <c r="AU83" s="905"/>
      <c r="AV83" s="905"/>
      <c r="AW83" s="1609"/>
      <c r="AX83" s="1614"/>
      <c r="AY83" s="1614"/>
      <c r="AZ83" s="1614"/>
      <c r="BA83" s="1614"/>
      <c r="BB83" s="1614"/>
      <c r="BC83" s="905"/>
      <c r="BD83" s="905"/>
      <c r="BE83" s="905"/>
      <c r="BF83" s="905"/>
      <c r="BG83" s="905"/>
      <c r="BH83" s="905"/>
      <c r="BI83" s="905"/>
      <c r="BJ83" s="905"/>
      <c r="BK83" s="1614"/>
      <c r="BL83" s="1614"/>
      <c r="BM83" s="1614"/>
      <c r="BN83" s="1614"/>
      <c r="BO83" s="1614"/>
      <c r="BP83" s="1614"/>
      <c r="BQ83" s="1614"/>
      <c r="BR83" s="1614"/>
      <c r="BS83" s="1614"/>
      <c r="BT83" s="1614"/>
      <c r="BU83" s="1614"/>
      <c r="BV83" s="1614"/>
      <c r="BW83" s="1614"/>
      <c r="BX83" s="1614"/>
      <c r="BY83" s="1614"/>
      <c r="BZ83" s="1614"/>
      <c r="CA83" s="1614"/>
      <c r="CB83" s="1292"/>
      <c r="CC83" s="1450"/>
      <c r="CD83" s="972"/>
      <c r="CE83" s="972"/>
      <c r="CF83" s="597"/>
      <c r="CG83" s="597"/>
      <c r="CH83" s="652"/>
      <c r="CI83" s="653"/>
      <c r="CJ83" s="653"/>
      <c r="CK83" s="598"/>
      <c r="CL83" s="600"/>
      <c r="CM83" s="600"/>
      <c r="CN83" s="600"/>
      <c r="CO83" s="600"/>
      <c r="CP83" s="600"/>
      <c r="CQ83" s="600"/>
      <c r="CR83" s="600"/>
      <c r="CS83" s="600"/>
      <c r="CT83" s="599"/>
      <c r="CU83" s="600"/>
      <c r="CV83" s="600"/>
      <c r="CW83" s="600"/>
      <c r="CX83" s="625"/>
      <c r="CY83" s="625"/>
      <c r="CZ83" s="625"/>
      <c r="DA83" s="631"/>
      <c r="DB83" s="625"/>
      <c r="DC83" s="625"/>
      <c r="DD83" s="639"/>
      <c r="DE83" s="625"/>
      <c r="DF83" s="625"/>
      <c r="DG83" s="628"/>
      <c r="DH83" s="628"/>
      <c r="DI83" s="628"/>
      <c r="DJ83" s="628"/>
      <c r="DK83" s="629"/>
      <c r="DL83" s="629"/>
      <c r="DM83" s="630"/>
      <c r="DN83" s="630"/>
      <c r="DO83" s="630"/>
      <c r="DP83" s="630"/>
      <c r="DQ83" s="630"/>
      <c r="DR83" s="630"/>
      <c r="DS83" s="630"/>
      <c r="DT83" s="630"/>
      <c r="DU83" s="630"/>
      <c r="DV83" s="630"/>
      <c r="DW83" s="617"/>
      <c r="DX83" s="1570"/>
      <c r="DY83" s="1570"/>
      <c r="DZ83" s="1570"/>
      <c r="EA83" s="1570"/>
      <c r="EB83" s="1570"/>
      <c r="EC83" s="606"/>
      <c r="ED83" s="606"/>
      <c r="EE83" s="606"/>
      <c r="EF83" s="606"/>
      <c r="EG83" s="606"/>
      <c r="EH83" s="606"/>
      <c r="EI83" s="600"/>
      <c r="EJ83" s="600"/>
      <c r="EK83" s="600"/>
      <c r="EL83" s="600"/>
      <c r="EM83" s="600"/>
      <c r="EN83" s="600"/>
      <c r="EO83" s="600"/>
      <c r="EP83" s="600"/>
      <c r="EQ83" s="600"/>
      <c r="ER83" s="600"/>
      <c r="ES83" s="600"/>
      <c r="ET83" s="600"/>
      <c r="EU83" s="600"/>
      <c r="EV83" s="600"/>
      <c r="EW83" s="600"/>
      <c r="EX83" s="600"/>
      <c r="EY83" s="600"/>
      <c r="EZ83" s="600"/>
      <c r="FA83" s="600"/>
      <c r="FB83" s="600"/>
      <c r="FC83" s="600"/>
      <c r="FD83" s="600"/>
      <c r="FE83" s="600"/>
      <c r="FF83" s="600"/>
      <c r="FG83" s="600"/>
      <c r="FH83" s="600"/>
      <c r="FI83" s="600"/>
      <c r="FJ83" s="600"/>
      <c r="FK83" s="600"/>
      <c r="FL83" s="600"/>
      <c r="FM83" s="600"/>
      <c r="FN83" s="600"/>
      <c r="FO83" s="600"/>
    </row>
    <row r="84" spans="1:171" s="1698" customFormat="1" ht="4.5" customHeight="1" thickBot="1">
      <c r="A84" s="882"/>
      <c r="B84" s="970"/>
      <c r="C84" s="1450"/>
      <c r="D84" s="1691"/>
      <c r="E84" s="1496"/>
      <c r="F84" s="1614"/>
      <c r="G84" s="905"/>
      <c r="H84" s="905"/>
      <c r="I84" s="905"/>
      <c r="J84" s="905"/>
      <c r="K84" s="905"/>
      <c r="L84" s="905"/>
      <c r="M84" s="905"/>
      <c r="N84" s="905"/>
      <c r="O84" s="905"/>
      <c r="P84" s="905"/>
      <c r="Q84" s="905"/>
      <c r="R84" s="905"/>
      <c r="S84" s="905"/>
      <c r="T84" s="905"/>
      <c r="U84" s="905"/>
      <c r="V84" s="905"/>
      <c r="W84" s="905"/>
      <c r="X84" s="905"/>
      <c r="Y84" s="905"/>
      <c r="Z84" s="1003"/>
      <c r="AA84" s="905"/>
      <c r="AB84" s="905"/>
      <c r="AC84" s="905"/>
      <c r="AD84" s="905"/>
      <c r="AE84" s="905"/>
      <c r="AF84" s="905"/>
      <c r="AG84" s="905"/>
      <c r="AH84" s="905"/>
      <c r="AI84" s="905"/>
      <c r="AJ84" s="905"/>
      <c r="AK84" s="905"/>
      <c r="AL84" s="905"/>
      <c r="AM84" s="1691"/>
      <c r="AN84" s="1691"/>
      <c r="AO84" s="1691"/>
      <c r="AP84" s="1691"/>
      <c r="AQ84" s="1386"/>
      <c r="AR84" s="905"/>
      <c r="AS84" s="905"/>
      <c r="AT84" s="905"/>
      <c r="AU84" s="905"/>
      <c r="AV84" s="905"/>
      <c r="AW84" s="1609"/>
      <c r="AX84" s="1614"/>
      <c r="AY84" s="1614"/>
      <c r="AZ84" s="1614"/>
      <c r="BA84" s="1614"/>
      <c r="BB84" s="1614"/>
      <c r="BC84" s="905"/>
      <c r="BD84" s="905"/>
      <c r="BE84" s="905"/>
      <c r="BF84" s="905"/>
      <c r="BG84" s="905"/>
      <c r="BH84" s="905"/>
      <c r="BI84" s="905"/>
      <c r="BJ84" s="905"/>
      <c r="BK84" s="1614"/>
      <c r="BL84" s="1614"/>
      <c r="BM84" s="1614"/>
      <c r="BN84" s="1614"/>
      <c r="BO84" s="1614"/>
      <c r="BP84" s="1614"/>
      <c r="BQ84" s="1614"/>
      <c r="BR84" s="1614"/>
      <c r="BS84" s="1614"/>
      <c r="BT84" s="1614"/>
      <c r="BU84" s="1614"/>
      <c r="BV84" s="1614"/>
      <c r="BW84" s="1614"/>
      <c r="BX84" s="1614"/>
      <c r="BY84" s="1614"/>
      <c r="BZ84" s="1614"/>
      <c r="CA84" s="1614"/>
      <c r="CB84" s="1292"/>
      <c r="CC84" s="1450"/>
      <c r="CD84" s="972"/>
      <c r="CE84" s="972"/>
      <c r="CF84" s="1692"/>
      <c r="CG84" s="1692"/>
      <c r="CH84" s="1693"/>
      <c r="CI84" s="1694"/>
      <c r="CJ84" s="1694"/>
      <c r="CK84" s="1695"/>
      <c r="CL84" s="606"/>
      <c r="CM84" s="606"/>
      <c r="CN84" s="606"/>
      <c r="CO84" s="606"/>
      <c r="CP84" s="606"/>
      <c r="CQ84" s="606"/>
      <c r="CR84" s="606"/>
      <c r="CS84" s="606"/>
      <c r="CT84" s="1696"/>
      <c r="CU84" s="606"/>
      <c r="CV84" s="606"/>
      <c r="CW84" s="606"/>
      <c r="CX84" s="628"/>
      <c r="CY84" s="628"/>
      <c r="CZ84" s="628"/>
      <c r="DA84" s="1697"/>
      <c r="DB84" s="628"/>
      <c r="DC84" s="628"/>
      <c r="DD84" s="640"/>
      <c r="DE84" s="628"/>
      <c r="DF84" s="628"/>
      <c r="DG84" s="628"/>
      <c r="DH84" s="628"/>
      <c r="DI84" s="628"/>
      <c r="DJ84" s="628"/>
      <c r="DK84" s="629"/>
      <c r="DL84" s="629"/>
      <c r="DM84" s="630"/>
      <c r="DN84" s="630"/>
      <c r="DO84" s="630"/>
      <c r="DP84" s="630"/>
      <c r="DQ84" s="630"/>
      <c r="DR84" s="630"/>
      <c r="DS84" s="630"/>
      <c r="DT84" s="630"/>
      <c r="DU84" s="630"/>
      <c r="DV84" s="630"/>
      <c r="DW84" s="617"/>
      <c r="DX84" s="1623"/>
      <c r="DY84" s="1623"/>
      <c r="DZ84" s="1623"/>
      <c r="EA84" s="1623"/>
      <c r="EB84" s="1623"/>
      <c r="EC84" s="606"/>
      <c r="ED84" s="606"/>
      <c r="EE84" s="606"/>
      <c r="EF84" s="606"/>
      <c r="EG84" s="606"/>
      <c r="EH84" s="606"/>
      <c r="EI84" s="606"/>
      <c r="EJ84" s="606"/>
      <c r="EK84" s="606"/>
      <c r="EL84" s="606"/>
      <c r="EM84" s="606"/>
      <c r="EN84" s="606"/>
      <c r="EO84" s="606"/>
      <c r="EP84" s="606"/>
      <c r="EQ84" s="606"/>
      <c r="ER84" s="606"/>
      <c r="ES84" s="606"/>
      <c r="ET84" s="606"/>
      <c r="EU84" s="606"/>
      <c r="EV84" s="606"/>
      <c r="EW84" s="606"/>
      <c r="EX84" s="606"/>
      <c r="EY84" s="606"/>
      <c r="EZ84" s="606"/>
      <c r="FA84" s="606"/>
      <c r="FB84" s="606"/>
      <c r="FC84" s="606"/>
      <c r="FD84" s="606"/>
      <c r="FE84" s="606"/>
      <c r="FF84" s="606"/>
      <c r="FG84" s="606"/>
      <c r="FH84" s="606"/>
      <c r="FI84" s="606"/>
      <c r="FJ84" s="606"/>
      <c r="FK84" s="606"/>
      <c r="FL84" s="606"/>
      <c r="FM84" s="606"/>
      <c r="FN84" s="606"/>
      <c r="FO84" s="606"/>
    </row>
    <row r="85" spans="1:171" s="1698" customFormat="1" ht="4.5" customHeight="1">
      <c r="A85" s="882"/>
      <c r="B85" s="970"/>
      <c r="C85" s="1450"/>
      <c r="D85" s="1813"/>
      <c r="E85" s="1813"/>
      <c r="F85" s="1813"/>
      <c r="G85" s="1813"/>
      <c r="H85" s="1813"/>
      <c r="I85" s="1813"/>
      <c r="J85" s="1813"/>
      <c r="K85" s="1813"/>
      <c r="L85" s="1813"/>
      <c r="M85" s="1813"/>
      <c r="N85" s="1813"/>
      <c r="O85" s="1813"/>
      <c r="P85" s="1813"/>
      <c r="Q85" s="1813"/>
      <c r="R85" s="1813"/>
      <c r="S85" s="1813"/>
      <c r="T85" s="1813"/>
      <c r="U85" s="1813"/>
      <c r="V85" s="1813"/>
      <c r="W85" s="1813"/>
      <c r="X85" s="1813"/>
      <c r="Y85" s="1813"/>
      <c r="Z85" s="1813"/>
      <c r="AA85" s="1813"/>
      <c r="AB85" s="1813"/>
      <c r="AC85" s="1813"/>
      <c r="AD85" s="1813"/>
      <c r="AE85" s="1813"/>
      <c r="AF85" s="1813"/>
      <c r="AG85" s="1813"/>
      <c r="AH85" s="1813"/>
      <c r="AI85" s="1813"/>
      <c r="AJ85" s="1813"/>
      <c r="AK85" s="1813"/>
      <c r="AL85" s="1813"/>
      <c r="AM85" s="1813"/>
      <c r="AN85" s="1813"/>
      <c r="AO85" s="1813"/>
      <c r="AP85" s="1813"/>
      <c r="AQ85" s="1813"/>
      <c r="AR85" s="1813"/>
      <c r="AS85" s="1813"/>
      <c r="AT85" s="1813"/>
      <c r="AU85" s="1813"/>
      <c r="AV85" s="1813"/>
      <c r="AW85" s="1813"/>
      <c r="AX85" s="1813"/>
      <c r="AY85" s="1813"/>
      <c r="AZ85" s="1813"/>
      <c r="BA85" s="1813"/>
      <c r="BB85" s="1813"/>
      <c r="BC85" s="1813"/>
      <c r="BD85" s="1813"/>
      <c r="BE85" s="1813"/>
      <c r="BF85" s="1813"/>
      <c r="BG85" s="1813"/>
      <c r="BH85" s="1813"/>
      <c r="BI85" s="1813"/>
      <c r="BJ85" s="1813"/>
      <c r="BK85" s="1813"/>
      <c r="BL85" s="1813"/>
      <c r="BM85" s="1813"/>
      <c r="BN85" s="1813"/>
      <c r="BO85" s="1813"/>
      <c r="BP85" s="1813"/>
      <c r="BQ85" s="1813"/>
      <c r="BR85" s="1813"/>
      <c r="BS85" s="1813"/>
      <c r="BT85" s="1813"/>
      <c r="BU85" s="1813"/>
      <c r="BV85" s="1813"/>
      <c r="BW85" s="1813"/>
      <c r="BX85" s="1813"/>
      <c r="BY85" s="1813"/>
      <c r="BZ85" s="1813"/>
      <c r="CA85" s="1813"/>
      <c r="CB85" s="1813"/>
      <c r="CC85" s="1450"/>
      <c r="CD85" s="972"/>
      <c r="CE85" s="972"/>
      <c r="CF85" s="1692"/>
      <c r="CG85" s="1692"/>
      <c r="CH85" s="1693"/>
      <c r="CI85" s="1694"/>
      <c r="CJ85" s="1694"/>
      <c r="CK85" s="1695"/>
      <c r="CL85" s="606"/>
      <c r="CM85" s="606"/>
      <c r="CN85" s="606"/>
      <c r="CO85" s="606"/>
      <c r="CP85" s="606"/>
      <c r="CQ85" s="606"/>
      <c r="CR85" s="606"/>
      <c r="CS85" s="606"/>
      <c r="CT85" s="1696"/>
      <c r="CU85" s="606"/>
      <c r="CV85" s="606"/>
      <c r="CW85" s="606"/>
      <c r="CX85" s="628"/>
      <c r="CY85" s="628"/>
      <c r="CZ85" s="628"/>
      <c r="DA85" s="1697"/>
      <c r="DB85" s="628"/>
      <c r="DC85" s="628"/>
      <c r="DD85" s="640"/>
      <c r="DE85" s="628"/>
      <c r="DF85" s="628"/>
      <c r="DG85" s="628"/>
      <c r="DH85" s="628"/>
      <c r="DI85" s="628"/>
      <c r="DJ85" s="628"/>
      <c r="DK85" s="629"/>
      <c r="DL85" s="629"/>
      <c r="DM85" s="630"/>
      <c r="DN85" s="630"/>
      <c r="DO85" s="630"/>
      <c r="DP85" s="630"/>
      <c r="DQ85" s="630"/>
      <c r="DR85" s="630"/>
      <c r="DS85" s="630"/>
      <c r="DT85" s="630"/>
      <c r="DU85" s="630"/>
      <c r="DV85" s="630"/>
      <c r="DW85" s="617"/>
      <c r="DX85" s="1623"/>
      <c r="DY85" s="1623"/>
      <c r="DZ85" s="1623"/>
      <c r="EA85" s="1623"/>
      <c r="EB85" s="1623"/>
      <c r="EC85" s="606"/>
      <c r="ED85" s="606"/>
      <c r="EE85" s="606"/>
      <c r="EF85" s="606"/>
      <c r="EG85" s="606"/>
      <c r="EH85" s="606"/>
      <c r="EI85" s="606"/>
      <c r="EJ85" s="606"/>
      <c r="EK85" s="606"/>
      <c r="EL85" s="606"/>
      <c r="EM85" s="606"/>
      <c r="EN85" s="606"/>
      <c r="EO85" s="606"/>
      <c r="EP85" s="606"/>
      <c r="EQ85" s="606"/>
      <c r="ER85" s="606"/>
      <c r="ES85" s="606"/>
      <c r="ET85" s="606"/>
      <c r="EU85" s="606"/>
      <c r="EV85" s="606"/>
      <c r="EW85" s="606"/>
      <c r="EX85" s="606"/>
      <c r="EY85" s="606"/>
      <c r="EZ85" s="606"/>
      <c r="FA85" s="606"/>
      <c r="FB85" s="606"/>
      <c r="FC85" s="606"/>
      <c r="FD85" s="606"/>
      <c r="FE85" s="606"/>
      <c r="FF85" s="606"/>
      <c r="FG85" s="606"/>
      <c r="FH85" s="606"/>
      <c r="FI85" s="606"/>
      <c r="FJ85" s="606"/>
      <c r="FK85" s="606"/>
      <c r="FL85" s="606"/>
      <c r="FM85" s="606"/>
      <c r="FN85" s="606"/>
      <c r="FO85" s="606"/>
    </row>
    <row r="86" spans="1:171" s="608" customFormat="1" ht="3.9" customHeight="1" thickBot="1">
      <c r="A86" s="882">
        <v>0</v>
      </c>
      <c r="B86" s="970"/>
      <c r="C86" s="1450"/>
      <c r="D86" s="2138" t="s">
        <v>27</v>
      </c>
      <c r="E86" s="1811"/>
      <c r="F86" s="1811"/>
      <c r="G86" s="1811"/>
      <c r="H86" s="1811"/>
      <c r="I86" s="1811"/>
      <c r="J86" s="1811"/>
      <c r="K86" s="1811"/>
      <c r="L86" s="1811"/>
      <c r="M86" s="1811"/>
      <c r="N86" s="1811"/>
      <c r="O86" s="1811"/>
      <c r="P86" s="1811"/>
      <c r="Q86" s="1811"/>
      <c r="R86" s="1811"/>
      <c r="S86" s="1811"/>
      <c r="T86" s="1811"/>
      <c r="U86" s="1811"/>
      <c r="V86" s="1811"/>
      <c r="W86" s="1811"/>
      <c r="X86" s="1811"/>
      <c r="Y86" s="1656"/>
      <c r="Z86" s="1656"/>
      <c r="AA86" s="1656"/>
      <c r="AB86" s="1656"/>
      <c r="AC86" s="1656"/>
      <c r="AD86" s="1656"/>
      <c r="AE86" s="1656"/>
      <c r="AF86" s="1656"/>
      <c r="AG86" s="1656"/>
      <c r="AH86" s="1656"/>
      <c r="AI86" s="1656"/>
      <c r="AJ86" s="1656"/>
      <c r="AK86" s="1365"/>
      <c r="AL86" s="905"/>
      <c r="AM86" s="2138" t="s">
        <v>102</v>
      </c>
      <c r="AN86" s="2138"/>
      <c r="AO86" s="2138"/>
      <c r="AP86" s="2138"/>
      <c r="AQ86" s="1605"/>
      <c r="AR86" s="2139"/>
      <c r="AS86" s="2139"/>
      <c r="AT86" s="2139"/>
      <c r="AU86" s="1601"/>
      <c r="AV86" s="1601"/>
      <c r="AW86" s="1601"/>
      <c r="AX86" s="1601"/>
      <c r="AY86" s="1601"/>
      <c r="AZ86" s="1601"/>
      <c r="BA86" s="1601"/>
      <c r="BB86" s="1608"/>
      <c r="BC86" s="1601"/>
      <c r="BD86" s="1601"/>
      <c r="BE86" s="1601"/>
      <c r="BF86" s="1601"/>
      <c r="BG86" s="1601"/>
      <c r="BH86" s="1601"/>
      <c r="BI86" s="1601"/>
      <c r="BJ86" s="1601"/>
      <c r="BK86" s="2140"/>
      <c r="BL86" s="2140"/>
      <c r="BM86" s="2140"/>
      <c r="BN86" s="2140"/>
      <c r="BO86" s="2140"/>
      <c r="BP86" s="2140"/>
      <c r="BQ86" s="2140"/>
      <c r="BR86" s="2140"/>
      <c r="BS86" s="2140"/>
      <c r="BT86" s="2140"/>
      <c r="BU86" s="2140"/>
      <c r="BV86" s="2140"/>
      <c r="BW86" s="2140"/>
      <c r="BX86" s="2140"/>
      <c r="BY86" s="2140"/>
      <c r="BZ86" s="2140"/>
      <c r="CA86" s="2140"/>
      <c r="CB86" s="1679"/>
      <c r="CC86" s="1450"/>
      <c r="CD86" s="972"/>
      <c r="CE86" s="972"/>
      <c r="CF86" s="597"/>
      <c r="CG86" s="597"/>
      <c r="CH86" s="598"/>
      <c r="CI86" s="598"/>
      <c r="CJ86" s="653"/>
      <c r="CK86" s="598"/>
      <c r="CL86" s="600"/>
      <c r="CM86" s="600"/>
      <c r="CN86" s="600"/>
      <c r="CO86" s="600"/>
      <c r="CP86" s="600"/>
      <c r="CQ86" s="600"/>
      <c r="CR86" s="600"/>
      <c r="CS86" s="600"/>
      <c r="CT86" s="599"/>
      <c r="CU86" s="654" t="b">
        <f>IF(BM27="",TRUE,IF(BM27="NO",TRUE,""))</f>
        <v>1</v>
      </c>
      <c r="CV86" s="600"/>
      <c r="CW86" s="600"/>
      <c r="CX86" s="625"/>
      <c r="CY86" s="625"/>
      <c r="CZ86" s="625"/>
      <c r="DA86" s="631"/>
      <c r="DB86" s="625"/>
      <c r="DC86" s="625"/>
      <c r="DD86" s="625"/>
      <c r="DE86" s="625" t="s">
        <v>94</v>
      </c>
      <c r="DF86" s="625"/>
      <c r="DG86" s="628"/>
      <c r="DH86" s="628"/>
      <c r="DI86" s="628"/>
      <c r="DJ86" s="628"/>
      <c r="DK86" s="629"/>
      <c r="DL86" s="629"/>
      <c r="DM86" s="630"/>
      <c r="DN86" s="630"/>
      <c r="DO86" s="630"/>
      <c r="DP86" s="630"/>
      <c r="DQ86" s="630"/>
      <c r="DR86" s="630"/>
      <c r="DS86" s="630"/>
      <c r="DT86" s="630"/>
      <c r="DU86" s="630"/>
      <c r="DV86" s="630"/>
      <c r="DW86" s="617"/>
      <c r="DX86" s="1570"/>
      <c r="DY86" s="1570"/>
      <c r="DZ86" s="1570"/>
      <c r="EA86" s="1570"/>
      <c r="EB86" s="1570"/>
      <c r="EC86" s="606"/>
      <c r="ED86" s="606"/>
      <c r="EE86" s="606"/>
      <c r="EF86" s="606"/>
      <c r="EG86" s="606"/>
      <c r="EH86" s="606"/>
      <c r="EI86" s="600"/>
      <c r="EJ86" s="600"/>
      <c r="EK86" s="600"/>
      <c r="EL86" s="600"/>
      <c r="EM86" s="600"/>
      <c r="EN86" s="600"/>
      <c r="EO86" s="600"/>
      <c r="EP86" s="600"/>
      <c r="EQ86" s="600"/>
      <c r="ER86" s="600"/>
      <c r="ES86" s="600"/>
      <c r="ET86" s="600"/>
      <c r="EU86" s="600"/>
      <c r="EV86" s="600"/>
      <c r="EW86" s="600"/>
      <c r="EX86" s="600"/>
      <c r="EY86" s="600"/>
      <c r="EZ86" s="600"/>
      <c r="FA86" s="600"/>
      <c r="FB86" s="600"/>
      <c r="FC86" s="600"/>
      <c r="FD86" s="600"/>
      <c r="FE86" s="600"/>
      <c r="FF86" s="600"/>
      <c r="FG86" s="600"/>
      <c r="FH86" s="600"/>
      <c r="FI86" s="600"/>
      <c r="FJ86" s="600"/>
      <c r="FK86" s="600"/>
      <c r="FL86" s="600"/>
      <c r="FM86" s="600"/>
      <c r="FN86" s="600"/>
      <c r="FO86" s="600"/>
    </row>
    <row r="87" spans="1:171" s="608" customFormat="1" ht="10.050000000000001" hidden="1" customHeight="1" thickBot="1">
      <c r="A87" s="882"/>
      <c r="B87" s="970"/>
      <c r="C87" s="1450"/>
      <c r="D87" s="2138"/>
      <c r="E87" s="1811"/>
      <c r="F87" s="1811"/>
      <c r="G87" s="1811"/>
      <c r="H87" s="1811"/>
      <c r="I87" s="1811"/>
      <c r="J87" s="1811"/>
      <c r="K87" s="1811"/>
      <c r="L87" s="1811"/>
      <c r="M87" s="1811"/>
      <c r="N87" s="1811"/>
      <c r="O87" s="1811"/>
      <c r="P87" s="1811"/>
      <c r="Q87" s="1811"/>
      <c r="R87" s="1811"/>
      <c r="S87" s="1811"/>
      <c r="T87" s="1811"/>
      <c r="U87" s="1811"/>
      <c r="V87" s="1811"/>
      <c r="W87" s="1811"/>
      <c r="X87" s="1811"/>
      <c r="Y87" s="1656"/>
      <c r="Z87" s="1656"/>
      <c r="AA87" s="1656"/>
      <c r="AB87" s="1656"/>
      <c r="AC87" s="1656"/>
      <c r="AD87" s="1656"/>
      <c r="AE87" s="1656"/>
      <c r="AF87" s="1656"/>
      <c r="AG87" s="1656"/>
      <c r="AH87" s="1656"/>
      <c r="AI87" s="1656"/>
      <c r="AJ87" s="1656"/>
      <c r="AK87" s="1365"/>
      <c r="AL87" s="905"/>
      <c r="AM87" s="2138"/>
      <c r="AN87" s="2138"/>
      <c r="AO87" s="2138"/>
      <c r="AP87" s="2138"/>
      <c r="AQ87" s="1605"/>
      <c r="AR87" s="2139"/>
      <c r="AS87" s="2139"/>
      <c r="AT87" s="2139"/>
      <c r="AU87" s="1601"/>
      <c r="AV87" s="1601"/>
      <c r="AW87" s="1601"/>
      <c r="AX87" s="1601"/>
      <c r="AY87" s="1601"/>
      <c r="AZ87" s="1601"/>
      <c r="BA87" s="1601"/>
      <c r="BB87" s="1608"/>
      <c r="BC87" s="1601"/>
      <c r="BD87" s="1601"/>
      <c r="BE87" s="1601"/>
      <c r="BF87" s="1601"/>
      <c r="BG87" s="1601"/>
      <c r="BH87" s="1601"/>
      <c r="BI87" s="1601"/>
      <c r="BJ87" s="1601"/>
      <c r="BK87" s="1630"/>
      <c r="BL87" s="1630"/>
      <c r="BM87" s="1630"/>
      <c r="BN87" s="1630"/>
      <c r="BO87" s="1630"/>
      <c r="BP87" s="1630"/>
      <c r="BQ87" s="1630"/>
      <c r="BR87" s="1630"/>
      <c r="BS87" s="1630"/>
      <c r="BT87" s="1630"/>
      <c r="BU87" s="1630"/>
      <c r="BV87" s="1630"/>
      <c r="BW87" s="1630"/>
      <c r="BX87" s="1630"/>
      <c r="BY87" s="1630"/>
      <c r="BZ87" s="1630"/>
      <c r="CA87" s="1630"/>
      <c r="CB87" s="1679"/>
      <c r="CC87" s="1450"/>
      <c r="CD87" s="972"/>
      <c r="CE87" s="972"/>
      <c r="CF87" s="597"/>
      <c r="CG87" s="597"/>
      <c r="CH87" s="598"/>
      <c r="CI87" s="598"/>
      <c r="CJ87" s="653"/>
      <c r="CK87" s="598"/>
      <c r="CL87" s="600"/>
      <c r="CM87" s="600"/>
      <c r="CN87" s="600"/>
      <c r="CO87" s="600"/>
      <c r="CP87" s="600"/>
      <c r="CQ87" s="600"/>
      <c r="CR87" s="600"/>
      <c r="CS87" s="600"/>
      <c r="CT87" s="599"/>
      <c r="CU87" s="600"/>
      <c r="CV87" s="600"/>
      <c r="CW87" s="600"/>
      <c r="CX87" s="625"/>
      <c r="CY87" s="625"/>
      <c r="CZ87" s="625"/>
      <c r="DA87" s="631"/>
      <c r="DB87" s="625"/>
      <c r="DC87" s="625"/>
      <c r="DD87" s="625"/>
      <c r="DE87" s="625"/>
      <c r="DF87" s="625"/>
      <c r="DG87" s="628"/>
      <c r="DH87" s="628"/>
      <c r="DI87" s="628"/>
      <c r="DJ87" s="628"/>
      <c r="DK87" s="629"/>
      <c r="DL87" s="629"/>
      <c r="DM87" s="630"/>
      <c r="DN87" s="630"/>
      <c r="DO87" s="630"/>
      <c r="DP87" s="630"/>
      <c r="DQ87" s="630"/>
      <c r="DR87" s="630"/>
      <c r="DS87" s="630"/>
      <c r="DT87" s="630"/>
      <c r="DU87" s="630"/>
      <c r="DV87" s="630"/>
      <c r="DW87" s="617"/>
      <c r="DX87" s="1570"/>
      <c r="DY87" s="1570"/>
      <c r="DZ87" s="1570"/>
      <c r="EA87" s="1570"/>
      <c r="EB87" s="1570"/>
      <c r="EC87" s="606"/>
      <c r="ED87" s="606"/>
      <c r="EE87" s="606"/>
      <c r="EF87" s="606"/>
      <c r="EG87" s="606"/>
      <c r="EH87" s="606"/>
      <c r="EI87" s="600"/>
      <c r="EJ87" s="600"/>
      <c r="EK87" s="600"/>
      <c r="EL87" s="600"/>
      <c r="EM87" s="600"/>
      <c r="EN87" s="600"/>
      <c r="EO87" s="600"/>
      <c r="EP87" s="600"/>
      <c r="EQ87" s="600"/>
      <c r="ER87" s="600"/>
      <c r="ES87" s="600"/>
      <c r="ET87" s="600"/>
      <c r="EU87" s="600"/>
      <c r="EV87" s="600"/>
      <c r="EW87" s="600"/>
      <c r="EX87" s="600"/>
      <c r="EY87" s="600"/>
      <c r="EZ87" s="600"/>
      <c r="FA87" s="600"/>
      <c r="FB87" s="600"/>
      <c r="FC87" s="600"/>
      <c r="FD87" s="600"/>
      <c r="FE87" s="600"/>
      <c r="FF87" s="600"/>
      <c r="FG87" s="600"/>
      <c r="FH87" s="600"/>
      <c r="FI87" s="600"/>
      <c r="FJ87" s="600"/>
      <c r="FK87" s="600"/>
      <c r="FL87" s="600"/>
      <c r="FM87" s="600"/>
      <c r="FN87" s="600"/>
      <c r="FO87" s="600"/>
    </row>
    <row r="88" spans="1:171" s="662" customFormat="1" ht="24.9" customHeight="1" thickTop="1">
      <c r="A88" s="883"/>
      <c r="B88" s="980"/>
      <c r="C88" s="1666"/>
      <c r="D88" s="2138"/>
      <c r="E88" s="1811"/>
      <c r="F88" s="1811"/>
      <c r="G88" s="1811"/>
      <c r="H88" s="1811"/>
      <c r="I88" s="1811"/>
      <c r="J88" s="1811"/>
      <c r="K88" s="1811"/>
      <c r="L88" s="1811"/>
      <c r="M88" s="1811"/>
      <c r="N88" s="1811"/>
      <c r="O88" s="1811"/>
      <c r="P88" s="1811"/>
      <c r="Q88" s="1811"/>
      <c r="R88" s="1811"/>
      <c r="S88" s="1811"/>
      <c r="T88" s="1811"/>
      <c r="U88" s="1811"/>
      <c r="V88" s="1811"/>
      <c r="W88" s="1811"/>
      <c r="X88" s="1811"/>
      <c r="Y88" s="1656"/>
      <c r="Z88" s="1656"/>
      <c r="AA88" s="1656"/>
      <c r="AB88" s="1656"/>
      <c r="AC88" s="1656"/>
      <c r="AD88" s="1656"/>
      <c r="AE88" s="1656"/>
      <c r="AF88" s="1656"/>
      <c r="AG88" s="1656"/>
      <c r="AH88" s="1656"/>
      <c r="AI88" s="1656"/>
      <c r="AJ88" s="1656"/>
      <c r="AK88" s="1365"/>
      <c r="AL88" s="1654"/>
      <c r="AM88" s="2138"/>
      <c r="AN88" s="2138"/>
      <c r="AO88" s="2138"/>
      <c r="AP88" s="2138"/>
      <c r="AQ88" s="1606"/>
      <c r="AR88" s="2141" t="s">
        <v>74</v>
      </c>
      <c r="AS88" s="2141"/>
      <c r="AT88" s="2141"/>
      <c r="AU88" s="2141"/>
      <c r="AV88" s="2141"/>
      <c r="AW88" s="2141"/>
      <c r="AX88" s="2141"/>
      <c r="AY88" s="2141"/>
      <c r="AZ88" s="2141"/>
      <c r="BA88" s="2141"/>
      <c r="BB88" s="2141"/>
      <c r="BC88" s="2141"/>
      <c r="BD88" s="2141"/>
      <c r="BE88" s="2141"/>
      <c r="BF88" s="2141"/>
      <c r="BG88" s="2141"/>
      <c r="BH88" s="2141"/>
      <c r="BI88" s="2141"/>
      <c r="BJ88" s="2141"/>
      <c r="BK88" s="2140" t="s">
        <v>84</v>
      </c>
      <c r="BL88" s="2140"/>
      <c r="BM88" s="2140"/>
      <c r="BN88" s="2140"/>
      <c r="BO88" s="2140"/>
      <c r="BP88" s="2140"/>
      <c r="BQ88" s="2140"/>
      <c r="BR88" s="1601"/>
      <c r="BS88" s="2140" t="s">
        <v>87</v>
      </c>
      <c r="BT88" s="2140"/>
      <c r="BU88" s="2140"/>
      <c r="BV88" s="2140"/>
      <c r="BW88" s="2140"/>
      <c r="BX88" s="2140"/>
      <c r="BY88" s="2140"/>
      <c r="BZ88" s="2140"/>
      <c r="CA88" s="1601"/>
      <c r="CB88" s="1685"/>
      <c r="CC88" s="1539"/>
      <c r="CD88" s="981"/>
      <c r="CE88" s="980"/>
      <c r="CF88" s="655"/>
      <c r="CG88" s="655"/>
      <c r="CH88" s="656"/>
      <c r="CI88" s="657"/>
      <c r="CJ88" s="656"/>
      <c r="CK88" s="657"/>
      <c r="CL88" s="659"/>
      <c r="CM88" s="659"/>
      <c r="CN88" s="659"/>
      <c r="CO88" s="659"/>
      <c r="CP88" s="659"/>
      <c r="CQ88" s="659"/>
      <c r="CR88" s="659"/>
      <c r="CS88" s="659"/>
      <c r="CT88" s="658"/>
      <c r="CU88" s="659"/>
      <c r="CV88" s="659"/>
      <c r="CW88" s="659"/>
      <c r="CX88" s="626">
        <f>DR403</f>
        <v>0</v>
      </c>
      <c r="CY88" s="626">
        <f>DT403</f>
        <v>0</v>
      </c>
      <c r="CZ88" s="626">
        <f>CY88</f>
        <v>0</v>
      </c>
      <c r="DA88" s="626">
        <f>CZ88</f>
        <v>0</v>
      </c>
      <c r="DB88" s="660" t="str">
        <f>IF(DD88="","","2000")</f>
        <v/>
      </c>
      <c r="DC88" s="661" t="str">
        <f>IF(CY29=2,"500",IF(CY29&lt;2,""))</f>
        <v/>
      </c>
      <c r="DD88" s="660" t="str">
        <f>IF(DQ458=0,"",DQ458)</f>
        <v/>
      </c>
      <c r="DE88" s="660"/>
      <c r="DF88" s="660"/>
      <c r="DG88" s="1569"/>
      <c r="DH88" s="1569"/>
      <c r="DI88" s="1569"/>
      <c r="DJ88" s="1569"/>
      <c r="DK88" s="2132"/>
      <c r="DL88" s="2132"/>
      <c r="DM88" s="2132"/>
      <c r="DN88" s="2132"/>
      <c r="DO88" s="2132"/>
      <c r="DP88" s="2132"/>
      <c r="DQ88" s="2132"/>
      <c r="DR88" s="2132"/>
      <c r="DS88" s="2132"/>
      <c r="DT88" s="1569"/>
      <c r="DU88" s="1569"/>
      <c r="DV88" s="1569"/>
      <c r="DW88" s="1570"/>
      <c r="DX88" s="2133"/>
      <c r="DY88" s="2133"/>
      <c r="DZ88" s="1570"/>
      <c r="EA88" s="1570"/>
      <c r="EB88" s="1570"/>
      <c r="EC88" s="1570"/>
      <c r="ED88" s="1570"/>
      <c r="EE88" s="1570"/>
      <c r="EF88" s="1570"/>
      <c r="EG88" s="1570"/>
      <c r="EH88" s="1570"/>
      <c r="EI88" s="659"/>
      <c r="EJ88" s="659"/>
      <c r="EK88" s="659"/>
      <c r="EL88" s="659"/>
      <c r="EM88" s="659"/>
      <c r="EN88" s="659"/>
      <c r="EO88" s="659"/>
      <c r="EP88" s="659"/>
      <c r="EQ88" s="659"/>
      <c r="ER88" s="659"/>
      <c r="ES88" s="659"/>
      <c r="ET88" s="659"/>
      <c r="EU88" s="659"/>
      <c r="EV88" s="659"/>
      <c r="EW88" s="659"/>
      <c r="EX88" s="659"/>
      <c r="EY88" s="659"/>
      <c r="EZ88" s="659"/>
      <c r="FA88" s="659"/>
      <c r="FB88" s="659"/>
      <c r="FC88" s="659"/>
      <c r="FD88" s="659"/>
      <c r="FE88" s="659"/>
      <c r="FF88" s="659"/>
      <c r="FG88" s="659"/>
      <c r="FH88" s="659"/>
      <c r="FI88" s="659"/>
      <c r="FJ88" s="659"/>
      <c r="FK88" s="659"/>
      <c r="FL88" s="659"/>
      <c r="FM88" s="659"/>
      <c r="FN88" s="659"/>
      <c r="FO88" s="659"/>
    </row>
    <row r="89" spans="1:171" s="662" customFormat="1" ht="24.9" customHeight="1">
      <c r="A89" s="883"/>
      <c r="B89" s="980"/>
      <c r="C89" s="1667"/>
      <c r="D89" s="2138"/>
      <c r="E89" s="1811"/>
      <c r="F89" s="1811"/>
      <c r="G89" s="1811"/>
      <c r="H89" s="1811"/>
      <c r="I89" s="1811"/>
      <c r="J89" s="1811"/>
      <c r="K89" s="2319"/>
      <c r="L89" s="2319"/>
      <c r="M89" s="1842" t="s">
        <v>677</v>
      </c>
      <c r="N89" s="1842"/>
      <c r="O89" s="1842"/>
      <c r="P89" s="1842"/>
      <c r="Q89" s="1842"/>
      <c r="R89" s="1842"/>
      <c r="S89" s="1842"/>
      <c r="T89" s="1842"/>
      <c r="U89" s="1814" t="s">
        <v>678</v>
      </c>
      <c r="V89" s="1814"/>
      <c r="W89" s="1814"/>
      <c r="X89" s="1814"/>
      <c r="Y89" s="1814"/>
      <c r="Z89" s="1814"/>
      <c r="AA89" s="1814"/>
      <c r="AB89" s="1814"/>
      <c r="AC89" s="1810" t="s">
        <v>679</v>
      </c>
      <c r="AD89" s="1810"/>
      <c r="AE89" s="1810"/>
      <c r="AF89" s="1810"/>
      <c r="AG89" s="1810"/>
      <c r="AH89" s="1810"/>
      <c r="AI89" s="1810"/>
      <c r="AJ89" s="1656"/>
      <c r="AK89" s="1656"/>
      <c r="AL89" s="1654"/>
      <c r="AM89" s="2138"/>
      <c r="AN89" s="2138"/>
      <c r="AO89" s="2138"/>
      <c r="AP89" s="2138"/>
      <c r="AQ89" s="1535"/>
      <c r="AR89" s="905" t="str">
        <f>IF(BK89="","",DF89)</f>
        <v/>
      </c>
      <c r="AS89" s="905"/>
      <c r="AT89" s="905"/>
      <c r="AU89" s="905"/>
      <c r="AV89" s="905"/>
      <c r="AW89" s="905"/>
      <c r="AX89" s="905"/>
      <c r="AY89" s="905"/>
      <c r="AZ89" s="905"/>
      <c r="BA89" s="905"/>
      <c r="BB89" s="905"/>
      <c r="BC89" s="905"/>
      <c r="BD89" s="905"/>
      <c r="BE89" s="905"/>
      <c r="BF89" s="905"/>
      <c r="BG89" s="905"/>
      <c r="BH89" s="905"/>
      <c r="BI89" s="905"/>
      <c r="BJ89" s="905"/>
      <c r="BK89" s="1808" t="str">
        <f>IF(DR403=0,"",DR403)</f>
        <v/>
      </c>
      <c r="BL89" s="1808"/>
      <c r="BM89" s="1808"/>
      <c r="BN89" s="1808"/>
      <c r="BO89" s="1808"/>
      <c r="BP89" s="1808"/>
      <c r="BQ89" s="1808"/>
      <c r="BR89" s="1610"/>
      <c r="BS89" s="1808" t="str">
        <f>IF(DT403=0,"",DT403)</f>
        <v/>
      </c>
      <c r="BT89" s="1808"/>
      <c r="BU89" s="1808"/>
      <c r="BV89" s="1808"/>
      <c r="BW89" s="1808"/>
      <c r="BX89" s="1808"/>
      <c r="BY89" s="1808"/>
      <c r="BZ89" s="1808"/>
      <c r="CA89" s="986"/>
      <c r="CB89" s="1686"/>
      <c r="CC89" s="1539"/>
      <c r="CD89" s="981"/>
      <c r="CE89" s="981"/>
      <c r="CF89" s="655"/>
      <c r="CG89" s="655"/>
      <c r="CH89" s="656"/>
      <c r="CI89" s="657"/>
      <c r="CJ89" s="656"/>
      <c r="CK89" s="657"/>
      <c r="CL89" s="659"/>
      <c r="CM89" s="659"/>
      <c r="CN89" s="659"/>
      <c r="CO89" s="659"/>
      <c r="CP89" s="659"/>
      <c r="CQ89" s="659"/>
      <c r="CR89" s="659"/>
      <c r="CS89" s="659"/>
      <c r="CT89" s="658"/>
      <c r="CU89" s="663">
        <f>DT387+DT403+DR378+ED216+ED217</f>
        <v>0</v>
      </c>
      <c r="CV89" s="659"/>
      <c r="CW89" s="663">
        <f>DR403</f>
        <v>0</v>
      </c>
      <c r="CX89" s="626"/>
      <c r="CY89" s="626"/>
      <c r="CZ89" s="626"/>
      <c r="DA89" s="664"/>
      <c r="DB89" s="665"/>
      <c r="DC89" s="666"/>
      <c r="DD89" s="665"/>
      <c r="DE89" s="659" t="s">
        <v>95</v>
      </c>
      <c r="DF89" s="659" t="str">
        <f>DE89&amp;""&amp;BM26</f>
        <v xml:space="preserve">DLA for Paygrade </v>
      </c>
      <c r="DG89" s="659"/>
      <c r="DH89" s="659"/>
      <c r="DI89" s="659"/>
      <c r="DJ89" s="659"/>
      <c r="DK89" s="659"/>
      <c r="DL89" s="659"/>
      <c r="DM89" s="659"/>
      <c r="DN89" s="659"/>
      <c r="DO89" s="659"/>
      <c r="DP89" s="659"/>
      <c r="DQ89" s="659"/>
      <c r="DR89" s="659"/>
      <c r="DS89" s="659"/>
      <c r="DT89" s="659"/>
      <c r="DU89" s="659"/>
      <c r="DV89" s="659"/>
      <c r="DW89" s="659"/>
      <c r="DX89" s="1570"/>
      <c r="DY89" s="1570"/>
      <c r="DZ89" s="1570"/>
      <c r="EA89" s="1570"/>
      <c r="EB89" s="1570"/>
      <c r="EC89" s="1570"/>
      <c r="ED89" s="1570"/>
      <c r="EE89" s="1570"/>
      <c r="EF89" s="1570"/>
      <c r="EG89" s="1570"/>
      <c r="EH89" s="1570"/>
      <c r="EI89" s="659"/>
      <c r="EJ89" s="659"/>
      <c r="EK89" s="659"/>
      <c r="EL89" s="659"/>
      <c r="EM89" s="659"/>
      <c r="EN89" s="659"/>
      <c r="EO89" s="659"/>
      <c r="EP89" s="659"/>
      <c r="EQ89" s="659"/>
      <c r="ER89" s="659"/>
      <c r="ES89" s="659"/>
      <c r="ET89" s="659"/>
      <c r="EU89" s="659"/>
      <c r="EV89" s="659"/>
      <c r="EW89" s="659"/>
      <c r="EX89" s="659"/>
      <c r="EY89" s="659"/>
      <c r="EZ89" s="659"/>
      <c r="FA89" s="659"/>
      <c r="FB89" s="659"/>
      <c r="FC89" s="659"/>
      <c r="FD89" s="659"/>
      <c r="FE89" s="659"/>
      <c r="FF89" s="659"/>
      <c r="FG89" s="659"/>
      <c r="FH89" s="659"/>
      <c r="FI89" s="659"/>
      <c r="FJ89" s="659"/>
      <c r="FK89" s="659"/>
      <c r="FL89" s="659"/>
      <c r="FM89" s="659"/>
      <c r="FN89" s="659"/>
      <c r="FO89" s="659"/>
    </row>
    <row r="90" spans="1:171" s="662" customFormat="1" ht="3.9" customHeight="1">
      <c r="A90" s="883"/>
      <c r="B90" s="980"/>
      <c r="C90" s="1667"/>
      <c r="D90" s="2138"/>
      <c r="E90" s="1811"/>
      <c r="F90" s="1811"/>
      <c r="G90" s="1811"/>
      <c r="H90" s="1811"/>
      <c r="I90" s="1811"/>
      <c r="J90" s="1811"/>
      <c r="K90" s="2319"/>
      <c r="L90" s="2319"/>
      <c r="M90" s="1842"/>
      <c r="N90" s="1842"/>
      <c r="O90" s="1842"/>
      <c r="P90" s="1842"/>
      <c r="Q90" s="1842"/>
      <c r="R90" s="1842"/>
      <c r="S90" s="1842"/>
      <c r="T90" s="1842"/>
      <c r="U90" s="1814"/>
      <c r="V90" s="1814"/>
      <c r="W90" s="1814"/>
      <c r="X90" s="1814"/>
      <c r="Y90" s="1814"/>
      <c r="Z90" s="1814"/>
      <c r="AA90" s="1814"/>
      <c r="AB90" s="1814"/>
      <c r="AC90" s="1810"/>
      <c r="AD90" s="1810"/>
      <c r="AE90" s="1810"/>
      <c r="AF90" s="1810"/>
      <c r="AG90" s="1810"/>
      <c r="AH90" s="1810"/>
      <c r="AI90" s="1810"/>
      <c r="AJ90" s="1656"/>
      <c r="AK90" s="1656"/>
      <c r="AL90" s="1654"/>
      <c r="AM90" s="2138"/>
      <c r="AN90" s="2138"/>
      <c r="AO90" s="2138"/>
      <c r="AP90" s="2138"/>
      <c r="AQ90" s="1487"/>
      <c r="AR90" s="1487"/>
      <c r="AS90" s="1487"/>
      <c r="AT90" s="1487"/>
      <c r="AU90" s="1487"/>
      <c r="AV90" s="1487"/>
      <c r="AW90" s="1487"/>
      <c r="AX90" s="1487"/>
      <c r="AY90" s="1487"/>
      <c r="AZ90" s="1487"/>
      <c r="BA90" s="1487"/>
      <c r="BB90" s="1487"/>
      <c r="BC90" s="1487"/>
      <c r="BD90" s="1487"/>
      <c r="BE90" s="1487"/>
      <c r="BF90" s="1487"/>
      <c r="BG90" s="1487"/>
      <c r="BH90" s="1487"/>
      <c r="BI90" s="1487"/>
      <c r="BJ90" s="1487"/>
      <c r="BK90" s="1487"/>
      <c r="BL90" s="1487"/>
      <c r="BM90" s="1487"/>
      <c r="BN90" s="1487"/>
      <c r="BO90" s="1487"/>
      <c r="BP90" s="1487"/>
      <c r="BQ90" s="1487"/>
      <c r="BR90" s="1487"/>
      <c r="BS90" s="1487"/>
      <c r="BT90" s="1487"/>
      <c r="BU90" s="1487"/>
      <c r="BV90" s="1487"/>
      <c r="BW90" s="1487"/>
      <c r="BX90" s="1487"/>
      <c r="BY90" s="1487"/>
      <c r="BZ90" s="1487"/>
      <c r="CA90" s="1487"/>
      <c r="CB90" s="1391"/>
      <c r="CC90" s="1293"/>
      <c r="CD90" s="981"/>
      <c r="CE90" s="981"/>
      <c r="CF90" s="655"/>
      <c r="CG90" s="655"/>
      <c r="CH90" s="656"/>
      <c r="CI90" s="657"/>
      <c r="CJ90" s="656"/>
      <c r="CK90" s="657"/>
      <c r="CL90" s="659"/>
      <c r="CM90" s="659"/>
      <c r="CN90" s="659"/>
      <c r="CO90" s="659"/>
      <c r="CP90" s="659"/>
      <c r="CQ90" s="659"/>
      <c r="CR90" s="659"/>
      <c r="CS90" s="659"/>
      <c r="CT90" s="658"/>
      <c r="CU90" s="659"/>
      <c r="CV90" s="659"/>
      <c r="CW90" s="663"/>
      <c r="CX90" s="626"/>
      <c r="CY90" s="626"/>
      <c r="CZ90" s="626"/>
      <c r="DA90" s="664"/>
      <c r="DB90" s="665"/>
      <c r="DC90" s="665"/>
      <c r="DD90" s="665"/>
      <c r="DE90" s="659"/>
      <c r="DF90" s="659"/>
      <c r="DG90" s="659"/>
      <c r="DH90" s="659"/>
      <c r="DI90" s="659"/>
      <c r="DJ90" s="659"/>
      <c r="DK90" s="659"/>
      <c r="DL90" s="659"/>
      <c r="DM90" s="659"/>
      <c r="DN90" s="659"/>
      <c r="DO90" s="659"/>
      <c r="DP90" s="659"/>
      <c r="DQ90" s="659"/>
      <c r="DR90" s="659"/>
      <c r="DS90" s="659"/>
      <c r="DT90" s="659"/>
      <c r="DU90" s="659"/>
      <c r="DV90" s="659"/>
      <c r="DW90" s="659"/>
      <c r="DX90" s="1570"/>
      <c r="DY90" s="1570"/>
      <c r="DZ90" s="1570"/>
      <c r="EA90" s="1570"/>
      <c r="EB90" s="1570"/>
      <c r="EC90" s="1570"/>
      <c r="ED90" s="1570"/>
      <c r="EE90" s="1570"/>
      <c r="EF90" s="1570"/>
      <c r="EG90" s="1570"/>
      <c r="EH90" s="1570"/>
      <c r="EI90" s="659"/>
      <c r="EJ90" s="659"/>
      <c r="EK90" s="659"/>
      <c r="EL90" s="659"/>
      <c r="EM90" s="659"/>
      <c r="EN90" s="659"/>
      <c r="EO90" s="659"/>
      <c r="EP90" s="659"/>
      <c r="EQ90" s="659"/>
      <c r="ER90" s="659"/>
      <c r="ES90" s="659"/>
      <c r="ET90" s="659"/>
      <c r="EU90" s="659"/>
      <c r="EV90" s="659"/>
      <c r="EW90" s="659"/>
      <c r="EX90" s="659"/>
      <c r="EY90" s="659"/>
      <c r="EZ90" s="659"/>
      <c r="FA90" s="659"/>
      <c r="FB90" s="659"/>
      <c r="FC90" s="659"/>
      <c r="FD90" s="659"/>
      <c r="FE90" s="659"/>
      <c r="FF90" s="659"/>
      <c r="FG90" s="659"/>
      <c r="FH90" s="659"/>
      <c r="FI90" s="659"/>
      <c r="FJ90" s="659"/>
      <c r="FK90" s="659"/>
      <c r="FL90" s="659"/>
      <c r="FM90" s="659"/>
      <c r="FN90" s="659"/>
      <c r="FO90" s="659"/>
    </row>
    <row r="91" spans="1:171" s="662" customFormat="1" ht="4.5" customHeight="1" thickBot="1">
      <c r="A91" s="883"/>
      <c r="B91" s="980"/>
      <c r="C91" s="1667"/>
      <c r="D91" s="2138"/>
      <c r="E91" s="1811"/>
      <c r="F91" s="1811"/>
      <c r="G91" s="1811"/>
      <c r="H91" s="1811"/>
      <c r="I91" s="1811"/>
      <c r="J91" s="1811"/>
      <c r="K91" s="2319"/>
      <c r="L91" s="2319"/>
      <c r="M91" s="1842"/>
      <c r="N91" s="1842"/>
      <c r="O91" s="1842"/>
      <c r="P91" s="1842"/>
      <c r="Q91" s="1842"/>
      <c r="R91" s="1842"/>
      <c r="S91" s="1842"/>
      <c r="T91" s="1842"/>
      <c r="U91" s="1814"/>
      <c r="V91" s="1814"/>
      <c r="W91" s="1814"/>
      <c r="X91" s="1814"/>
      <c r="Y91" s="1814"/>
      <c r="Z91" s="1814"/>
      <c r="AA91" s="1814"/>
      <c r="AB91" s="1814"/>
      <c r="AC91" s="1810"/>
      <c r="AD91" s="1810"/>
      <c r="AE91" s="1810"/>
      <c r="AF91" s="1810"/>
      <c r="AG91" s="1810"/>
      <c r="AH91" s="1810"/>
      <c r="AI91" s="1810"/>
      <c r="AJ91" s="1656"/>
      <c r="AK91" s="1656"/>
      <c r="AL91" s="1654"/>
      <c r="AM91" s="1689"/>
      <c r="AN91" s="1689"/>
      <c r="AO91" s="1689"/>
      <c r="AP91" s="1689"/>
      <c r="AQ91" s="1487"/>
      <c r="AR91" s="1487"/>
      <c r="AS91" s="1487"/>
      <c r="AT91" s="1487"/>
      <c r="AU91" s="1487"/>
      <c r="AV91" s="1487"/>
      <c r="AW91" s="1487"/>
      <c r="AX91" s="1487"/>
      <c r="AY91" s="1487"/>
      <c r="AZ91" s="1487"/>
      <c r="BA91" s="1487"/>
      <c r="BB91" s="1487"/>
      <c r="BC91" s="1487"/>
      <c r="BD91" s="1487"/>
      <c r="BE91" s="1487"/>
      <c r="BF91" s="1487"/>
      <c r="BG91" s="1487"/>
      <c r="BH91" s="1487"/>
      <c r="BI91" s="1487"/>
      <c r="BJ91" s="1487"/>
      <c r="BK91" s="1487"/>
      <c r="BL91" s="1487"/>
      <c r="BM91" s="1487"/>
      <c r="BN91" s="1487"/>
      <c r="BO91" s="1487"/>
      <c r="BP91" s="1487"/>
      <c r="BQ91" s="1487"/>
      <c r="BR91" s="1487"/>
      <c r="BS91" s="1487"/>
      <c r="BT91" s="1487"/>
      <c r="BU91" s="1487"/>
      <c r="BV91" s="1487"/>
      <c r="BW91" s="1487"/>
      <c r="BX91" s="1487"/>
      <c r="BY91" s="1487"/>
      <c r="BZ91" s="1487"/>
      <c r="CA91" s="1487"/>
      <c r="CB91" s="1391"/>
      <c r="CC91" s="1293"/>
      <c r="CD91" s="981"/>
      <c r="CE91" s="981"/>
      <c r="CF91" s="655"/>
      <c r="CG91" s="655"/>
      <c r="CH91" s="656"/>
      <c r="CI91" s="657"/>
      <c r="CJ91" s="656"/>
      <c r="CK91" s="657"/>
      <c r="CL91" s="659"/>
      <c r="CM91" s="659"/>
      <c r="CN91" s="659"/>
      <c r="CO91" s="659"/>
      <c r="CP91" s="659"/>
      <c r="CQ91" s="659"/>
      <c r="CR91" s="659"/>
      <c r="CS91" s="659"/>
      <c r="CT91" s="658"/>
      <c r="CU91" s="659"/>
      <c r="CV91" s="659"/>
      <c r="CW91" s="663"/>
      <c r="CX91" s="626"/>
      <c r="CY91" s="626"/>
      <c r="CZ91" s="626"/>
      <c r="DA91" s="664"/>
      <c r="DB91" s="665"/>
      <c r="DC91" s="665"/>
      <c r="DD91" s="665"/>
      <c r="DE91" s="659"/>
      <c r="DF91" s="659"/>
      <c r="DG91" s="659"/>
      <c r="DH91" s="659"/>
      <c r="DI91" s="659"/>
      <c r="DJ91" s="659"/>
      <c r="DK91" s="659"/>
      <c r="DL91" s="659"/>
      <c r="DM91" s="659"/>
      <c r="DN91" s="659"/>
      <c r="DO91" s="659"/>
      <c r="DP91" s="659"/>
      <c r="DQ91" s="659"/>
      <c r="DR91" s="659"/>
      <c r="DS91" s="659"/>
      <c r="DT91" s="659"/>
      <c r="DU91" s="659"/>
      <c r="DV91" s="659"/>
      <c r="DW91" s="659"/>
      <c r="DX91" s="1623"/>
      <c r="DY91" s="1623"/>
      <c r="DZ91" s="1623"/>
      <c r="EA91" s="1623"/>
      <c r="EB91" s="1623"/>
      <c r="EC91" s="1623"/>
      <c r="ED91" s="1623"/>
      <c r="EE91" s="1623"/>
      <c r="EF91" s="1623"/>
      <c r="EG91" s="1623"/>
      <c r="EH91" s="1623"/>
      <c r="EI91" s="659"/>
      <c r="EJ91" s="659"/>
      <c r="EK91" s="659"/>
      <c r="EL91" s="659"/>
      <c r="EM91" s="659"/>
      <c r="EN91" s="659"/>
      <c r="EO91" s="659"/>
      <c r="EP91" s="659"/>
      <c r="EQ91" s="659"/>
      <c r="ER91" s="659"/>
      <c r="ES91" s="659"/>
      <c r="ET91" s="659"/>
      <c r="EU91" s="659"/>
      <c r="EV91" s="659"/>
      <c r="EW91" s="659"/>
      <c r="EX91" s="659"/>
      <c r="EY91" s="659"/>
      <c r="EZ91" s="659"/>
      <c r="FA91" s="659"/>
      <c r="FB91" s="659"/>
      <c r="FC91" s="659"/>
      <c r="FD91" s="659"/>
      <c r="FE91" s="659"/>
      <c r="FF91" s="659"/>
      <c r="FG91" s="659"/>
      <c r="FH91" s="659"/>
      <c r="FI91" s="659"/>
      <c r="FJ91" s="659"/>
      <c r="FK91" s="659"/>
      <c r="FL91" s="659"/>
      <c r="FM91" s="659"/>
      <c r="FN91" s="659"/>
      <c r="FO91" s="659"/>
    </row>
    <row r="92" spans="1:171" s="662" customFormat="1" ht="4.5" customHeight="1">
      <c r="A92" s="883"/>
      <c r="B92" s="980"/>
      <c r="C92" s="1667">
        <v>0</v>
      </c>
      <c r="D92" s="2138"/>
      <c r="E92" s="1811"/>
      <c r="F92" s="1811"/>
      <c r="G92" s="1811"/>
      <c r="H92" s="1811"/>
      <c r="I92" s="1811"/>
      <c r="J92" s="1811"/>
      <c r="K92" s="2319"/>
      <c r="L92" s="2319"/>
      <c r="M92" s="1842"/>
      <c r="N92" s="1842"/>
      <c r="O92" s="1842"/>
      <c r="P92" s="1842"/>
      <c r="Q92" s="1842"/>
      <c r="R92" s="1842"/>
      <c r="S92" s="1842"/>
      <c r="T92" s="1842"/>
      <c r="U92" s="1814"/>
      <c r="V92" s="1814"/>
      <c r="W92" s="1814"/>
      <c r="X92" s="1814"/>
      <c r="Y92" s="1814"/>
      <c r="Z92" s="1814"/>
      <c r="AA92" s="1814"/>
      <c r="AB92" s="1814"/>
      <c r="AC92" s="1810"/>
      <c r="AD92" s="1810"/>
      <c r="AE92" s="1810"/>
      <c r="AF92" s="1810"/>
      <c r="AG92" s="1810"/>
      <c r="AH92" s="1810"/>
      <c r="AI92" s="1810"/>
      <c r="AJ92" s="1656"/>
      <c r="AK92" s="1656"/>
      <c r="AL92" s="1654"/>
      <c r="AM92" s="1761"/>
      <c r="AN92" s="1705"/>
      <c r="AO92" s="1705"/>
      <c r="AP92" s="1705"/>
      <c r="AQ92" s="1705"/>
      <c r="AR92" s="1705"/>
      <c r="AS92" s="1705"/>
      <c r="AT92" s="1705"/>
      <c r="AU92" s="1705"/>
      <c r="AV92" s="1705"/>
      <c r="AW92" s="1705"/>
      <c r="AX92" s="1705"/>
      <c r="AY92" s="1705"/>
      <c r="AZ92" s="1705"/>
      <c r="BA92" s="1705"/>
      <c r="BB92" s="1705"/>
      <c r="BC92" s="1705"/>
      <c r="BD92" s="1705"/>
      <c r="BE92" s="1705"/>
      <c r="BF92" s="1705"/>
      <c r="BG92" s="1705"/>
      <c r="BH92" s="1705"/>
      <c r="BI92" s="1705"/>
      <c r="BJ92" s="1705"/>
      <c r="BK92" s="1705"/>
      <c r="BL92" s="1705"/>
      <c r="BM92" s="1705"/>
      <c r="BN92" s="1705"/>
      <c r="BO92" s="1705"/>
      <c r="BP92" s="1705"/>
      <c r="BQ92" s="1705"/>
      <c r="BR92" s="1705"/>
      <c r="BS92" s="1705"/>
      <c r="BT92" s="1705"/>
      <c r="BU92" s="1705"/>
      <c r="BV92" s="1705"/>
      <c r="BW92" s="1705"/>
      <c r="BX92" s="1705"/>
      <c r="BY92" s="1705"/>
      <c r="BZ92" s="1705"/>
      <c r="CA92" s="1705"/>
      <c r="CB92" s="1762"/>
      <c r="CC92" s="1293"/>
      <c r="CD92" s="981"/>
      <c r="CE92" s="981"/>
      <c r="CF92" s="655"/>
      <c r="CG92" s="655"/>
      <c r="CH92" s="656"/>
      <c r="CI92" s="657"/>
      <c r="CJ92" s="656"/>
      <c r="CK92" s="657"/>
      <c r="CL92" s="659"/>
      <c r="CM92" s="659"/>
      <c r="CN92" s="659"/>
      <c r="CO92" s="659"/>
      <c r="CP92" s="659"/>
      <c r="CQ92" s="659"/>
      <c r="CR92" s="659"/>
      <c r="CS92" s="659"/>
      <c r="CT92" s="658"/>
      <c r="CU92" s="659"/>
      <c r="CV92" s="659"/>
      <c r="CW92" s="663"/>
      <c r="CX92" s="626"/>
      <c r="CY92" s="626"/>
      <c r="CZ92" s="626"/>
      <c r="DA92" s="664"/>
      <c r="DB92" s="665"/>
      <c r="DC92" s="665"/>
      <c r="DD92" s="665"/>
      <c r="DE92" s="659"/>
      <c r="DF92" s="659"/>
      <c r="DG92" s="659"/>
      <c r="DH92" s="659"/>
      <c r="DI92" s="659"/>
      <c r="DJ92" s="659"/>
      <c r="DK92" s="659"/>
      <c r="DL92" s="659"/>
      <c r="DM92" s="659"/>
      <c r="DN92" s="659"/>
      <c r="DO92" s="659"/>
      <c r="DP92" s="659"/>
      <c r="DQ92" s="659"/>
      <c r="DR92" s="659"/>
      <c r="DS92" s="659"/>
      <c r="DT92" s="659"/>
      <c r="DU92" s="659"/>
      <c r="DV92" s="659"/>
      <c r="DW92" s="659"/>
      <c r="DX92" s="1570"/>
      <c r="DY92" s="1570"/>
      <c r="DZ92" s="1570"/>
      <c r="EA92" s="1570"/>
      <c r="EB92" s="1570"/>
      <c r="EC92" s="1570"/>
      <c r="ED92" s="1570"/>
      <c r="EE92" s="1570"/>
      <c r="EF92" s="1570"/>
      <c r="EG92" s="1570"/>
      <c r="EH92" s="1570"/>
      <c r="EI92" s="659"/>
      <c r="EJ92" s="659"/>
      <c r="EK92" s="659"/>
      <c r="EL92" s="659"/>
      <c r="EM92" s="659"/>
      <c r="EN92" s="659"/>
      <c r="EO92" s="659"/>
      <c r="EP92" s="659"/>
      <c r="EQ92" s="659"/>
      <c r="ER92" s="659"/>
      <c r="ES92" s="659"/>
      <c r="ET92" s="659"/>
      <c r="EU92" s="659"/>
      <c r="EV92" s="659"/>
      <c r="EW92" s="659"/>
      <c r="EX92" s="659"/>
      <c r="EY92" s="659"/>
      <c r="EZ92" s="659"/>
      <c r="FA92" s="659"/>
      <c r="FB92" s="659"/>
      <c r="FC92" s="659"/>
      <c r="FD92" s="659"/>
      <c r="FE92" s="659"/>
      <c r="FF92" s="659"/>
      <c r="FG92" s="659"/>
      <c r="FH92" s="659"/>
      <c r="FI92" s="659"/>
      <c r="FJ92" s="659"/>
      <c r="FK92" s="659"/>
      <c r="FL92" s="659"/>
      <c r="FM92" s="659"/>
      <c r="FN92" s="659"/>
      <c r="FO92" s="659"/>
    </row>
    <row r="93" spans="1:171" s="662" customFormat="1" ht="3.9" customHeight="1">
      <c r="A93" s="883"/>
      <c r="B93" s="980"/>
      <c r="C93" s="1667"/>
      <c r="D93" s="2138"/>
      <c r="E93" s="1811"/>
      <c r="F93" s="1811"/>
      <c r="G93" s="1811"/>
      <c r="H93" s="1811"/>
      <c r="I93" s="1811"/>
      <c r="J93" s="1811"/>
      <c r="K93" s="2319"/>
      <c r="L93" s="2319"/>
      <c r="M93" s="1842"/>
      <c r="N93" s="1842"/>
      <c r="O93" s="1842"/>
      <c r="P93" s="1842"/>
      <c r="Q93" s="1842"/>
      <c r="R93" s="1842"/>
      <c r="S93" s="1842"/>
      <c r="T93" s="1842"/>
      <c r="U93" s="1814"/>
      <c r="V93" s="1814"/>
      <c r="W93" s="1814"/>
      <c r="X93" s="1814"/>
      <c r="Y93" s="1814"/>
      <c r="Z93" s="1814"/>
      <c r="AA93" s="1814"/>
      <c r="AB93" s="1814"/>
      <c r="AC93" s="1810"/>
      <c r="AD93" s="1810"/>
      <c r="AE93" s="1810"/>
      <c r="AF93" s="1810"/>
      <c r="AG93" s="1810"/>
      <c r="AH93" s="1810"/>
      <c r="AI93" s="1810"/>
      <c r="AJ93" s="1656"/>
      <c r="AK93" s="1656"/>
      <c r="AL93" s="1654"/>
      <c r="AM93" s="2138" t="s">
        <v>671</v>
      </c>
      <c r="AN93" s="2138"/>
      <c r="AO93" s="2138"/>
      <c r="AP93" s="2138"/>
      <c r="AQ93" s="1487"/>
      <c r="AR93" s="1487"/>
      <c r="AS93" s="1487"/>
      <c r="AT93" s="1487"/>
      <c r="AU93" s="1487"/>
      <c r="AV93" s="1487"/>
      <c r="AW93" s="1487"/>
      <c r="AX93" s="1487"/>
      <c r="AY93" s="1487"/>
      <c r="AZ93" s="1487"/>
      <c r="BA93" s="1487"/>
      <c r="BB93" s="1487"/>
      <c r="BC93" s="1487"/>
      <c r="BD93" s="1487"/>
      <c r="BE93" s="1487"/>
      <c r="BF93" s="1487"/>
      <c r="BG93" s="1487"/>
      <c r="BH93" s="1487"/>
      <c r="BI93" s="1487"/>
      <c r="BJ93" s="1487"/>
      <c r="BK93" s="1487"/>
      <c r="BL93" s="1487"/>
      <c r="BM93" s="1487"/>
      <c r="BN93" s="1487"/>
      <c r="BO93" s="1487"/>
      <c r="BP93" s="1487"/>
      <c r="BQ93" s="1487"/>
      <c r="BR93" s="1487"/>
      <c r="BS93" s="1487"/>
      <c r="BT93" s="1487"/>
      <c r="BU93" s="1487"/>
      <c r="BV93" s="1487"/>
      <c r="BW93" s="1487"/>
      <c r="BX93" s="1487"/>
      <c r="BY93" s="1487"/>
      <c r="BZ93" s="1487"/>
      <c r="CA93" s="1487"/>
      <c r="CB93" s="1391"/>
      <c r="CC93" s="1293"/>
      <c r="CD93" s="981"/>
      <c r="CE93" s="981"/>
      <c r="CF93" s="655"/>
      <c r="CG93" s="655"/>
      <c r="CH93" s="656"/>
      <c r="CI93" s="657"/>
      <c r="CJ93" s="656"/>
      <c r="CK93" s="657"/>
      <c r="CL93" s="659"/>
      <c r="CM93" s="659"/>
      <c r="CN93" s="659"/>
      <c r="CO93" s="659"/>
      <c r="CP93" s="659"/>
      <c r="CQ93" s="659"/>
      <c r="CR93" s="659"/>
      <c r="CS93" s="659"/>
      <c r="CT93" s="658"/>
      <c r="CU93" s="659"/>
      <c r="CV93" s="659"/>
      <c r="CW93" s="663"/>
      <c r="CX93" s="626"/>
      <c r="CY93" s="626"/>
      <c r="CZ93" s="626"/>
      <c r="DA93" s="664"/>
      <c r="DB93" s="665"/>
      <c r="DC93" s="665"/>
      <c r="DD93" s="665"/>
      <c r="DE93" s="659"/>
      <c r="DF93" s="659"/>
      <c r="DG93" s="659"/>
      <c r="DH93" s="659"/>
      <c r="DI93" s="659"/>
      <c r="DJ93" s="659"/>
      <c r="DK93" s="659"/>
      <c r="DL93" s="659"/>
      <c r="DM93" s="659"/>
      <c r="DN93" s="659"/>
      <c r="DO93" s="659"/>
      <c r="DP93" s="659"/>
      <c r="DQ93" s="659"/>
      <c r="DR93" s="659"/>
      <c r="DS93" s="659"/>
      <c r="DT93" s="659"/>
      <c r="DU93" s="659"/>
      <c r="DV93" s="659"/>
      <c r="DW93" s="659"/>
      <c r="DX93" s="1570"/>
      <c r="DY93" s="1570"/>
      <c r="DZ93" s="1570"/>
      <c r="EA93" s="1570"/>
      <c r="EB93" s="1570"/>
      <c r="EC93" s="1570"/>
      <c r="ED93" s="1570"/>
      <c r="EE93" s="1570"/>
      <c r="EF93" s="1570"/>
      <c r="EG93" s="1570"/>
      <c r="EH93" s="1570"/>
      <c r="EI93" s="659"/>
      <c r="EJ93" s="659"/>
      <c r="EK93" s="659"/>
      <c r="EL93" s="659"/>
      <c r="EM93" s="659"/>
      <c r="EN93" s="659"/>
      <c r="EO93" s="659"/>
      <c r="EP93" s="659"/>
      <c r="EQ93" s="659"/>
      <c r="ER93" s="659"/>
      <c r="ES93" s="659"/>
      <c r="ET93" s="659"/>
      <c r="EU93" s="659"/>
      <c r="EV93" s="659"/>
      <c r="EW93" s="659"/>
      <c r="EX93" s="659"/>
      <c r="EY93" s="659"/>
      <c r="EZ93" s="659"/>
      <c r="FA93" s="659"/>
      <c r="FB93" s="659"/>
      <c r="FC93" s="659"/>
      <c r="FD93" s="659"/>
      <c r="FE93" s="659"/>
      <c r="FF93" s="659"/>
      <c r="FG93" s="659"/>
      <c r="FH93" s="659"/>
      <c r="FI93" s="659"/>
      <c r="FJ93" s="659"/>
      <c r="FK93" s="659"/>
      <c r="FL93" s="659"/>
      <c r="FM93" s="659"/>
      <c r="FN93" s="659"/>
      <c r="FO93" s="659"/>
    </row>
    <row r="94" spans="1:171" s="662" customFormat="1" ht="24.9" customHeight="1">
      <c r="A94" s="883"/>
      <c r="B94" s="980"/>
      <c r="C94" s="1667"/>
      <c r="D94" s="2138"/>
      <c r="E94" s="1811" t="s">
        <v>32</v>
      </c>
      <c r="F94" s="1811"/>
      <c r="G94" s="1811"/>
      <c r="H94" s="1811"/>
      <c r="I94" s="1811"/>
      <c r="J94" s="1811"/>
      <c r="K94" s="2316" t="s">
        <v>675</v>
      </c>
      <c r="L94" s="2316"/>
      <c r="M94" s="1815"/>
      <c r="N94" s="1815"/>
      <c r="O94" s="1816"/>
      <c r="P94" s="1847" t="str">
        <f>IF(DP208=0,"",DP208)</f>
        <v/>
      </c>
      <c r="Q94" s="1848"/>
      <c r="R94" s="1848"/>
      <c r="S94" s="1848"/>
      <c r="T94" s="1848"/>
      <c r="U94" s="1817"/>
      <c r="V94" s="1817"/>
      <c r="W94" s="1817"/>
      <c r="X94" s="1818"/>
      <c r="Y94" s="1847" t="str">
        <f>IF(DP210=0,"",DP210)</f>
        <v/>
      </c>
      <c r="Z94" s="1848"/>
      <c r="AA94" s="1848"/>
      <c r="AB94" s="1848"/>
      <c r="AC94" s="1780"/>
      <c r="AD94" s="1776"/>
      <c r="AE94" s="1775"/>
      <c r="AF94" s="1847" t="str">
        <f>IF(DR207=0,"",DR207)</f>
        <v/>
      </c>
      <c r="AG94" s="1848"/>
      <c r="AH94" s="1848"/>
      <c r="AI94" s="1848"/>
      <c r="AJ94" s="1775"/>
      <c r="AK94" s="1775"/>
      <c r="AL94" s="1654"/>
      <c r="AM94" s="2138"/>
      <c r="AN94" s="2138"/>
      <c r="AO94" s="2138"/>
      <c r="AP94" s="2138"/>
      <c r="AQ94" s="1535"/>
      <c r="AR94" s="1819" t="s">
        <v>96</v>
      </c>
      <c r="AS94" s="1819"/>
      <c r="AT94" s="1819"/>
      <c r="AU94" s="1819"/>
      <c r="AV94" s="1819"/>
      <c r="AW94" s="1819"/>
      <c r="AX94" s="1819"/>
      <c r="AY94" s="1819"/>
      <c r="AZ94" s="1819"/>
      <c r="BA94" s="1819"/>
      <c r="BB94" s="1819"/>
      <c r="BC94" s="1819"/>
      <c r="BD94" s="1819"/>
      <c r="BE94" s="1819"/>
      <c r="BF94" s="1819"/>
      <c r="BG94" s="1819"/>
      <c r="BH94" s="1819"/>
      <c r="BI94" s="1819"/>
      <c r="BJ94" s="1819"/>
      <c r="BK94" s="1808">
        <f>DW412</f>
        <v>0</v>
      </c>
      <c r="BL94" s="1808"/>
      <c r="BM94" s="1808"/>
      <c r="BN94" s="1808"/>
      <c r="BO94" s="1808"/>
      <c r="BP94" s="1808"/>
      <c r="BQ94" s="1808"/>
      <c r="BR94" s="986"/>
      <c r="BS94" s="2137" t="str">
        <f>IF(BS95="","","ADV TLE: OLD")</f>
        <v/>
      </c>
      <c r="BT94" s="2137"/>
      <c r="BU94" s="2137"/>
      <c r="BV94" s="2137"/>
      <c r="BW94" s="2137"/>
      <c r="BX94" s="2137"/>
      <c r="BY94" s="2137"/>
      <c r="BZ94" s="2137"/>
      <c r="CA94" s="1501"/>
      <c r="CB94" s="1686"/>
      <c r="CC94" s="1539"/>
      <c r="CD94" s="981"/>
      <c r="CE94" s="981"/>
      <c r="CF94" s="655"/>
      <c r="CG94" s="655"/>
      <c r="CH94" s="656"/>
      <c r="CI94" s="657"/>
      <c r="CJ94" s="656"/>
      <c r="CK94" s="657"/>
      <c r="CL94" s="659"/>
      <c r="CM94" s="659"/>
      <c r="CN94" s="659" t="s">
        <v>97</v>
      </c>
      <c r="CO94" s="659" t="s">
        <v>98</v>
      </c>
      <c r="CP94" s="659"/>
      <c r="CQ94" s="659">
        <f>IF(BK59="",1,2)</f>
        <v>1</v>
      </c>
      <c r="CR94" s="659"/>
      <c r="CS94" s="659"/>
      <c r="CT94" s="658"/>
      <c r="CU94" s="659"/>
      <c r="CV94" s="659"/>
      <c r="CW94" s="663"/>
      <c r="CX94" s="626"/>
      <c r="CY94" s="626"/>
      <c r="CZ94" s="626"/>
      <c r="DA94" s="664"/>
      <c r="DB94" s="665"/>
      <c r="DC94" s="665"/>
      <c r="DD94" s="302" t="b">
        <v>0</v>
      </c>
      <c r="DE94" s="1564">
        <f>IF(DD94=TRUE,DG106,0)</f>
        <v>0</v>
      </c>
      <c r="DF94" s="659"/>
      <c r="DG94" s="659"/>
      <c r="DH94" s="659"/>
      <c r="DI94" s="659"/>
      <c r="DJ94" s="659"/>
      <c r="DK94" s="659"/>
      <c r="DL94" s="659"/>
      <c r="DM94" s="659"/>
      <c r="DN94" s="659"/>
      <c r="DO94" s="659"/>
      <c r="DP94" s="659"/>
      <c r="DQ94" s="659"/>
      <c r="DR94" s="659"/>
      <c r="DS94" s="659"/>
      <c r="DT94" s="659"/>
      <c r="DU94" s="659"/>
      <c r="DV94" s="659"/>
      <c r="DW94" s="659"/>
      <c r="DX94" s="1570"/>
      <c r="DY94" s="1570"/>
      <c r="DZ94" s="1570"/>
      <c r="EA94" s="1570"/>
      <c r="EB94" s="1570"/>
      <c r="EC94" s="1570"/>
      <c r="ED94" s="1570"/>
      <c r="EE94" s="1570"/>
      <c r="EF94" s="1570"/>
      <c r="EG94" s="1570"/>
      <c r="EH94" s="1570"/>
      <c r="EI94" s="659"/>
      <c r="EJ94" s="659"/>
      <c r="EK94" s="659"/>
      <c r="EL94" s="659"/>
      <c r="EM94" s="659"/>
      <c r="EN94" s="659"/>
      <c r="EO94" s="659"/>
      <c r="EP94" s="659"/>
      <c r="EQ94" s="659"/>
      <c r="ER94" s="659"/>
      <c r="ES94" s="659"/>
      <c r="ET94" s="659"/>
      <c r="EU94" s="659"/>
      <c r="EV94" s="659"/>
      <c r="EW94" s="659"/>
      <c r="EX94" s="659"/>
      <c r="EY94" s="659"/>
      <c r="EZ94" s="659"/>
      <c r="FA94" s="659"/>
      <c r="FB94" s="659"/>
      <c r="FC94" s="659"/>
      <c r="FD94" s="659"/>
      <c r="FE94" s="659"/>
      <c r="FF94" s="659"/>
      <c r="FG94" s="659"/>
      <c r="FH94" s="659"/>
      <c r="FI94" s="659"/>
      <c r="FJ94" s="659"/>
      <c r="FK94" s="659"/>
      <c r="FL94" s="659"/>
      <c r="FM94" s="659"/>
      <c r="FN94" s="659"/>
      <c r="FO94" s="659"/>
    </row>
    <row r="95" spans="1:171" s="673" customFormat="1" ht="24.9" customHeight="1" thickBot="1">
      <c r="A95" s="884"/>
      <c r="B95" s="982"/>
      <c r="C95" s="1668"/>
      <c r="D95" s="2138"/>
      <c r="E95" s="1811"/>
      <c r="F95" s="1811"/>
      <c r="G95" s="1811"/>
      <c r="H95" s="1811"/>
      <c r="I95" s="1811"/>
      <c r="J95" s="1811"/>
      <c r="K95" s="2317" t="s">
        <v>676</v>
      </c>
      <c r="L95" s="2317"/>
      <c r="M95" s="1815"/>
      <c r="N95" s="1815"/>
      <c r="O95" s="1816"/>
      <c r="P95" s="1849" t="str">
        <f>IF(DP207=0,"",DP207)</f>
        <v/>
      </c>
      <c r="Q95" s="1850"/>
      <c r="R95" s="1850"/>
      <c r="S95" s="1850"/>
      <c r="T95" s="1850"/>
      <c r="U95" s="1817"/>
      <c r="V95" s="1817"/>
      <c r="W95" s="1817"/>
      <c r="X95" s="1818"/>
      <c r="Y95" s="1849" t="str">
        <f>IF(DP211=0,"",DP211)</f>
        <v/>
      </c>
      <c r="Z95" s="1850"/>
      <c r="AA95" s="1850"/>
      <c r="AB95" s="1850"/>
      <c r="AC95" s="1781"/>
      <c r="AD95" s="1777"/>
      <c r="AE95" s="1775"/>
      <c r="AF95" s="1849" t="str">
        <f>IF(AF94="","",DR208)</f>
        <v/>
      </c>
      <c r="AG95" s="1850"/>
      <c r="AH95" s="1850"/>
      <c r="AI95" s="1850"/>
      <c r="AJ95" s="1775"/>
      <c r="AK95" s="1775"/>
      <c r="AL95" s="1654"/>
      <c r="AM95" s="2138"/>
      <c r="AN95" s="2138"/>
      <c r="AO95" s="2138"/>
      <c r="AP95" s="2138"/>
      <c r="AQ95" s="1614"/>
      <c r="AR95" s="1819" t="str">
        <f>IF(CQ94=1,"TOTAL ADVANCED",IF(CQ94=2,"TOTAL ADVANCED WITHOUT TLE"))</f>
        <v>TOTAL ADVANCED</v>
      </c>
      <c r="AS95" s="1819"/>
      <c r="AT95" s="1819"/>
      <c r="AU95" s="1819"/>
      <c r="AV95" s="1819"/>
      <c r="AW95" s="1819"/>
      <c r="AX95" s="1819"/>
      <c r="AY95" s="1819"/>
      <c r="AZ95" s="1819"/>
      <c r="BA95" s="1819"/>
      <c r="BB95" s="1819"/>
      <c r="BC95" s="1819"/>
      <c r="BD95" s="1819"/>
      <c r="BE95" s="1819"/>
      <c r="BF95" s="1819"/>
      <c r="BG95" s="1819"/>
      <c r="BH95" s="1819"/>
      <c r="BI95" s="1819"/>
      <c r="BJ95" s="1819"/>
      <c r="BK95" s="1808">
        <f>DW413</f>
        <v>0</v>
      </c>
      <c r="BL95" s="1808"/>
      <c r="BM95" s="1808"/>
      <c r="BN95" s="1808"/>
      <c r="BO95" s="1808"/>
      <c r="BP95" s="1808"/>
      <c r="BQ95" s="1808"/>
      <c r="BR95" s="986"/>
      <c r="BS95" s="1864" t="str">
        <f>IF(ED216=0,"",ED216)</f>
        <v/>
      </c>
      <c r="BT95" s="1864"/>
      <c r="BU95" s="1864"/>
      <c r="BV95" s="1864"/>
      <c r="BW95" s="1864"/>
      <c r="BX95" s="1864"/>
      <c r="BY95" s="1864"/>
      <c r="BZ95" s="1864"/>
      <c r="CA95" s="1502"/>
      <c r="CB95" s="1687"/>
      <c r="CC95" s="1540"/>
      <c r="CD95" s="983"/>
      <c r="CE95" s="983"/>
      <c r="CF95" s="667"/>
      <c r="CG95" s="667"/>
      <c r="CH95" s="668"/>
      <c r="CI95" s="669"/>
      <c r="CJ95" s="668"/>
      <c r="CK95" s="669"/>
      <c r="CL95" s="275"/>
      <c r="CM95" s="275"/>
      <c r="CN95" s="275" t="s">
        <v>98</v>
      </c>
      <c r="CO95" s="673" t="s">
        <v>99</v>
      </c>
      <c r="CP95" s="275"/>
      <c r="CQ95" s="275"/>
      <c r="CR95" s="275"/>
      <c r="CS95" s="275"/>
      <c r="CT95" s="670"/>
      <c r="CU95" s="275"/>
      <c r="CV95" s="275"/>
      <c r="CW95" s="276"/>
      <c r="CX95" s="268"/>
      <c r="CY95" s="268"/>
      <c r="CZ95" s="268"/>
      <c r="DA95" s="671"/>
      <c r="DB95" s="672"/>
      <c r="DC95" s="672"/>
      <c r="DD95" s="672"/>
      <c r="DE95" s="275"/>
      <c r="DF95" s="275"/>
      <c r="DG95" s="275"/>
      <c r="DH95" s="275"/>
      <c r="DI95" s="275"/>
      <c r="DJ95" s="275"/>
      <c r="DK95" s="275"/>
      <c r="DL95" s="275"/>
      <c r="DM95" s="275"/>
      <c r="DN95" s="275"/>
      <c r="DO95" s="275"/>
      <c r="DP95" s="275"/>
      <c r="DQ95" s="275"/>
      <c r="DR95" s="275"/>
      <c r="DS95" s="275"/>
      <c r="DT95" s="275"/>
      <c r="DU95" s="275"/>
      <c r="DV95" s="275"/>
      <c r="DW95" s="275"/>
      <c r="DX95" s="226"/>
      <c r="DY95" s="226"/>
      <c r="DZ95" s="226"/>
      <c r="EA95" s="1584"/>
      <c r="EB95" s="1584"/>
      <c r="EC95" s="1584"/>
      <c r="ED95" s="1584"/>
      <c r="EE95" s="1584"/>
      <c r="EF95" s="1584"/>
      <c r="EG95" s="1584"/>
      <c r="EH95" s="1584"/>
      <c r="EI95" s="275"/>
      <c r="EJ95" s="275"/>
      <c r="EK95" s="275"/>
      <c r="EL95" s="275"/>
      <c r="EM95" s="275"/>
      <c r="EN95" s="275"/>
      <c r="EO95" s="275"/>
      <c r="EP95" s="275"/>
      <c r="EQ95" s="275"/>
      <c r="ER95" s="275"/>
      <c r="ES95" s="275"/>
      <c r="ET95" s="275"/>
      <c r="EU95" s="275"/>
      <c r="EV95" s="275"/>
      <c r="EW95" s="275"/>
      <c r="EX95" s="275"/>
      <c r="EY95" s="275"/>
      <c r="EZ95" s="275"/>
      <c r="FA95" s="275"/>
      <c r="FB95" s="275"/>
      <c r="FC95" s="275"/>
      <c r="FD95" s="275"/>
      <c r="FE95" s="275"/>
      <c r="FF95" s="275"/>
      <c r="FG95" s="275"/>
      <c r="FH95" s="275"/>
      <c r="FI95" s="275"/>
      <c r="FJ95" s="275"/>
      <c r="FK95" s="275"/>
      <c r="FL95" s="275"/>
      <c r="FM95" s="275"/>
      <c r="FN95" s="275"/>
      <c r="FO95" s="275"/>
    </row>
    <row r="96" spans="1:171" s="673" customFormat="1" ht="24.9" customHeight="1">
      <c r="A96" s="884"/>
      <c r="B96" s="982"/>
      <c r="C96" s="1629"/>
      <c r="D96" s="2138"/>
      <c r="E96" s="1863" t="s">
        <v>38</v>
      </c>
      <c r="F96" s="1863"/>
      <c r="G96" s="1863"/>
      <c r="H96" s="1863"/>
      <c r="I96" s="1863"/>
      <c r="J96" s="1863"/>
      <c r="K96" s="2318" t="s">
        <v>675</v>
      </c>
      <c r="L96" s="2318"/>
      <c r="M96" s="1796"/>
      <c r="N96" s="1796"/>
      <c r="O96" s="1797"/>
      <c r="P96" s="1843" t="str">
        <f>IF(DQ208=0,"",DQ208)</f>
        <v/>
      </c>
      <c r="Q96" s="1844"/>
      <c r="R96" s="1844"/>
      <c r="S96" s="1844"/>
      <c r="T96" s="1844"/>
      <c r="U96" s="1800"/>
      <c r="V96" s="1800"/>
      <c r="W96" s="1800"/>
      <c r="X96" s="1801"/>
      <c r="Y96" s="1843" t="str">
        <f>IF(DS202=0,"",DS202)</f>
        <v/>
      </c>
      <c r="Z96" s="1844"/>
      <c r="AA96" s="1844"/>
      <c r="AB96" s="1844"/>
      <c r="AC96" s="1804"/>
      <c r="AD96" s="1805"/>
      <c r="AE96" s="1805"/>
      <c r="AF96" s="1843" t="str">
        <f>IF(DS207=0,"",DS207)</f>
        <v/>
      </c>
      <c r="AG96" s="1844"/>
      <c r="AH96" s="1844"/>
      <c r="AI96" s="1844"/>
      <c r="AJ96" s="1775"/>
      <c r="AK96" s="1775"/>
      <c r="AL96" s="1654"/>
      <c r="AM96" s="2138"/>
      <c r="AN96" s="2138"/>
      <c r="AO96" s="2138"/>
      <c r="AP96" s="2138"/>
      <c r="AQ96" s="905"/>
      <c r="AR96" s="1819" t="str">
        <f>IF(CQ94=1,CO94,IF(CQ94=2,CN94))</f>
        <v>CLAIMABLE</v>
      </c>
      <c r="AS96" s="1819"/>
      <c r="AT96" s="1819"/>
      <c r="AU96" s="1819"/>
      <c r="AV96" s="1819"/>
      <c r="AW96" s="1819"/>
      <c r="AX96" s="1819"/>
      <c r="AY96" s="1819"/>
      <c r="AZ96" s="1819"/>
      <c r="BA96" s="1819"/>
      <c r="BB96" s="1819"/>
      <c r="BC96" s="1819"/>
      <c r="BD96" s="1819"/>
      <c r="BE96" s="1819"/>
      <c r="BF96" s="1819"/>
      <c r="BG96" s="1819"/>
      <c r="BH96" s="1819"/>
      <c r="BI96" s="1819"/>
      <c r="BJ96" s="1819"/>
      <c r="BK96" s="1808">
        <f>IF(CQ94=1,CN96,IF(CQ94=2,CO96))</f>
        <v>0</v>
      </c>
      <c r="BL96" s="1808"/>
      <c r="BM96" s="1808"/>
      <c r="BN96" s="1808"/>
      <c r="BO96" s="1808"/>
      <c r="BP96" s="1808"/>
      <c r="BQ96" s="1808"/>
      <c r="BR96" s="986"/>
      <c r="BS96" s="2137" t="str">
        <f>IF(BS97="","","ADV TLE: NEW")</f>
        <v/>
      </c>
      <c r="BT96" s="2137"/>
      <c r="BU96" s="2137"/>
      <c r="BV96" s="2137"/>
      <c r="BW96" s="2137"/>
      <c r="BX96" s="2137"/>
      <c r="BY96" s="2137"/>
      <c r="BZ96" s="2137"/>
      <c r="CA96" s="1502"/>
      <c r="CB96" s="1688"/>
      <c r="CC96" s="1548"/>
      <c r="CD96" s="985"/>
      <c r="CE96" s="985"/>
      <c r="CF96" s="669"/>
      <c r="CG96" s="669"/>
      <c r="CH96" s="669"/>
      <c r="CI96" s="669"/>
      <c r="CJ96" s="669"/>
      <c r="CK96" s="669"/>
      <c r="CL96" s="275"/>
      <c r="CM96" s="275"/>
      <c r="CN96" s="276">
        <f>DW414</f>
        <v>0</v>
      </c>
      <c r="CO96" s="276">
        <f>DS407</f>
        <v>0</v>
      </c>
      <c r="CP96" s="275"/>
      <c r="CQ96" s="275"/>
      <c r="CR96" s="275"/>
      <c r="CS96" s="275"/>
      <c r="CT96" s="670">
        <f>IF(CU3=TRUE,1,-1)</f>
        <v>-1</v>
      </c>
      <c r="CU96" s="275"/>
      <c r="CV96" s="275"/>
      <c r="CW96" s="275"/>
      <c r="CX96" s="268"/>
      <c r="CY96" s="2131">
        <f>IF(BK94="",0,CZ36)</f>
        <v>16.05</v>
      </c>
      <c r="CZ96" s="268"/>
      <c r="DA96" s="671"/>
      <c r="DB96" s="268"/>
      <c r="DC96" s="268"/>
      <c r="DD96" s="215" t="s">
        <v>100</v>
      </c>
      <c r="DE96" s="674" t="s">
        <v>101</v>
      </c>
      <c r="DF96" s="215" t="s">
        <v>102</v>
      </c>
      <c r="DG96" s="215" t="s">
        <v>27</v>
      </c>
      <c r="DH96" s="268"/>
      <c r="DI96" s="268"/>
      <c r="DJ96" s="268"/>
      <c r="DK96" s="268"/>
      <c r="DL96" s="268"/>
      <c r="DM96" s="268"/>
      <c r="DN96" s="268"/>
      <c r="DO96" s="268"/>
      <c r="DP96" s="268"/>
      <c r="DQ96" s="268"/>
      <c r="DR96" s="268"/>
      <c r="DS96" s="268"/>
      <c r="DT96" s="268"/>
      <c r="DU96" s="268"/>
      <c r="DV96" s="268"/>
      <c r="DW96" s="675"/>
      <c r="DX96" s="675"/>
      <c r="DY96" s="675"/>
      <c r="DZ96" s="675"/>
      <c r="EA96" s="275"/>
      <c r="EB96" s="275"/>
      <c r="EC96" s="275"/>
      <c r="ED96" s="275"/>
      <c r="EE96" s="275"/>
      <c r="EF96" s="275"/>
      <c r="EG96" s="275"/>
      <c r="EH96" s="275"/>
      <c r="EI96" s="275"/>
      <c r="EJ96" s="275"/>
      <c r="EK96" s="275"/>
      <c r="EL96" s="275"/>
      <c r="EM96" s="275"/>
      <c r="EN96" s="275"/>
      <c r="EO96" s="275"/>
      <c r="EP96" s="275"/>
      <c r="EQ96" s="275"/>
      <c r="ER96" s="275"/>
      <c r="ES96" s="275"/>
      <c r="ET96" s="275"/>
      <c r="EU96" s="275"/>
      <c r="EV96" s="275"/>
      <c r="EW96" s="275"/>
      <c r="EX96" s="275"/>
      <c r="EY96" s="275"/>
      <c r="EZ96" s="275"/>
      <c r="FA96" s="275"/>
      <c r="FB96" s="275"/>
      <c r="FC96" s="275"/>
      <c r="FD96" s="275"/>
      <c r="FE96" s="275"/>
      <c r="FF96" s="275"/>
      <c r="FG96" s="275"/>
      <c r="FH96" s="275"/>
      <c r="FI96" s="275"/>
      <c r="FJ96" s="275"/>
      <c r="FK96" s="275"/>
      <c r="FL96" s="275"/>
      <c r="FM96" s="275"/>
      <c r="FN96" s="275"/>
      <c r="FO96" s="275"/>
    </row>
    <row r="97" spans="1:171" s="673" customFormat="1" ht="24.9" customHeight="1">
      <c r="A97" s="884"/>
      <c r="B97" s="982"/>
      <c r="C97" s="1629"/>
      <c r="D97" s="2138"/>
      <c r="E97" s="1811"/>
      <c r="F97" s="1811"/>
      <c r="G97" s="1811"/>
      <c r="H97" s="1811"/>
      <c r="I97" s="1811"/>
      <c r="J97" s="1811"/>
      <c r="K97" s="2317" t="s">
        <v>676</v>
      </c>
      <c r="L97" s="2317"/>
      <c r="M97" s="1798"/>
      <c r="N97" s="1798"/>
      <c r="O97" s="1799"/>
      <c r="P97" s="1849" t="str">
        <f>IF(DQ207=0,"",DQ207)</f>
        <v/>
      </c>
      <c r="Q97" s="1850"/>
      <c r="R97" s="1850"/>
      <c r="S97" s="1850"/>
      <c r="T97" s="1850"/>
      <c r="U97" s="1802"/>
      <c r="V97" s="1802"/>
      <c r="W97" s="1802"/>
      <c r="X97" s="1803"/>
      <c r="Y97" s="1849" t="str">
        <f>IF(DQ211=0,"",DQ211)</f>
        <v/>
      </c>
      <c r="Z97" s="1850"/>
      <c r="AA97" s="1850"/>
      <c r="AB97" s="1850"/>
      <c r="AC97" s="1806"/>
      <c r="AD97" s="1807"/>
      <c r="AE97" s="1807"/>
      <c r="AF97" s="1849" t="str">
        <f>IF(AF96="","",DS208)</f>
        <v/>
      </c>
      <c r="AG97" s="1850"/>
      <c r="AH97" s="1850"/>
      <c r="AI97" s="1850"/>
      <c r="AJ97" s="1775"/>
      <c r="AK97" s="1775"/>
      <c r="AL97" s="1654"/>
      <c r="AM97" s="2138"/>
      <c r="AN97" s="2138"/>
      <c r="AO97" s="2138"/>
      <c r="AP97" s="2138"/>
      <c r="AQ97" s="905"/>
      <c r="AR97" s="1845" t="str">
        <f>IF(CQ94=1,"",IF(CQ94=2,CO94))</f>
        <v/>
      </c>
      <c r="AS97" s="1845"/>
      <c r="AT97" s="1845"/>
      <c r="AU97" s="1845"/>
      <c r="AV97" s="1845"/>
      <c r="AW97" s="1845"/>
      <c r="AX97" s="1845"/>
      <c r="AY97" s="1845"/>
      <c r="AZ97" s="1845"/>
      <c r="BA97" s="1845"/>
      <c r="BB97" s="1845"/>
      <c r="BC97" s="1845"/>
      <c r="BD97" s="1845"/>
      <c r="BE97" s="1845"/>
      <c r="BF97" s="1845"/>
      <c r="BG97" s="1845"/>
      <c r="BH97" s="1845"/>
      <c r="BI97" s="1845"/>
      <c r="BJ97" s="1845"/>
      <c r="BK97" s="1808" t="str">
        <f>IF(CQ94=1,"",IF(CQ94=2,CN96))</f>
        <v/>
      </c>
      <c r="BL97" s="1808"/>
      <c r="BM97" s="1808"/>
      <c r="BN97" s="1808"/>
      <c r="BO97" s="1808"/>
      <c r="BP97" s="1808"/>
      <c r="BQ97" s="1808"/>
      <c r="BR97" s="986"/>
      <c r="BS97" s="1864" t="str">
        <f>IF(ED217=0,"",ED217)</f>
        <v/>
      </c>
      <c r="BT97" s="1864"/>
      <c r="BU97" s="1864"/>
      <c r="BV97" s="1864"/>
      <c r="BW97" s="1864"/>
      <c r="BX97" s="1864"/>
      <c r="BY97" s="1864"/>
      <c r="BZ97" s="1864"/>
      <c r="CA97" s="1496"/>
      <c r="CB97" s="1688"/>
      <c r="CC97" s="1548"/>
      <c r="CD97" s="985"/>
      <c r="CE97" s="985"/>
      <c r="CF97" s="669"/>
      <c r="CG97" s="669"/>
      <c r="CH97" s="669"/>
      <c r="CI97" s="669"/>
      <c r="CJ97" s="669"/>
      <c r="CK97" s="669"/>
      <c r="CL97" s="275"/>
      <c r="CM97" s="275"/>
      <c r="CN97" s="275"/>
      <c r="CO97" s="275"/>
      <c r="CP97" s="275"/>
      <c r="CQ97" s="275"/>
      <c r="CR97" s="275"/>
      <c r="CS97" s="275"/>
      <c r="CT97" s="670"/>
      <c r="CU97" s="275"/>
      <c r="CV97" s="275"/>
      <c r="CW97" s="275"/>
      <c r="CX97" s="268"/>
      <c r="CY97" s="2131"/>
      <c r="CZ97" s="268"/>
      <c r="DA97" s="671"/>
      <c r="DB97" s="268"/>
      <c r="DC97" s="268"/>
      <c r="DD97" s="215"/>
      <c r="DE97" s="674"/>
      <c r="DF97" s="215"/>
      <c r="DG97" s="215"/>
      <c r="DH97" s="268"/>
      <c r="DI97" s="268"/>
      <c r="DJ97" s="268"/>
      <c r="DK97" s="268"/>
      <c r="DL97" s="268"/>
      <c r="DM97" s="268"/>
      <c r="DN97" s="268"/>
      <c r="DO97" s="268"/>
      <c r="DP97" s="268"/>
      <c r="DQ97" s="268"/>
      <c r="DR97" s="268"/>
      <c r="DS97" s="268"/>
      <c r="DT97" s="268"/>
      <c r="DU97" s="268"/>
      <c r="DV97" s="268"/>
      <c r="DW97" s="675"/>
      <c r="DX97" s="675"/>
      <c r="DY97" s="675"/>
      <c r="DZ97" s="675"/>
      <c r="EA97" s="275"/>
      <c r="EB97" s="275"/>
      <c r="EC97" s="275"/>
      <c r="ED97" s="275"/>
      <c r="EE97" s="275"/>
      <c r="EF97" s="275"/>
      <c r="EG97" s="275"/>
      <c r="EH97" s="275"/>
      <c r="EI97" s="275"/>
      <c r="EJ97" s="275"/>
      <c r="EK97" s="275"/>
      <c r="EL97" s="275"/>
      <c r="EM97" s="275"/>
      <c r="EN97" s="275"/>
      <c r="EO97" s="275"/>
      <c r="EP97" s="275"/>
      <c r="EQ97" s="275"/>
      <c r="ER97" s="275"/>
      <c r="ES97" s="275"/>
      <c r="ET97" s="275"/>
      <c r="EU97" s="275"/>
      <c r="EV97" s="275"/>
      <c r="EW97" s="275"/>
      <c r="EX97" s="275"/>
      <c r="EY97" s="275"/>
      <c r="EZ97" s="275"/>
      <c r="FA97" s="275"/>
      <c r="FB97" s="275"/>
      <c r="FC97" s="275"/>
      <c r="FD97" s="275"/>
      <c r="FE97" s="275"/>
      <c r="FF97" s="275"/>
      <c r="FG97" s="275"/>
      <c r="FH97" s="275"/>
      <c r="FI97" s="275"/>
      <c r="FJ97" s="275"/>
      <c r="FK97" s="275"/>
      <c r="FL97" s="275"/>
      <c r="FM97" s="275"/>
      <c r="FN97" s="275"/>
      <c r="FO97" s="275"/>
    </row>
    <row r="98" spans="1:171" s="673" customFormat="1" ht="4.5" customHeight="1" thickBot="1">
      <c r="A98" s="884"/>
      <c r="B98" s="982"/>
      <c r="C98" s="1629"/>
      <c r="D98" s="1657"/>
      <c r="E98" s="1656"/>
      <c r="F98" s="1656"/>
      <c r="G98" s="1656"/>
      <c r="H98" s="1656"/>
      <c r="I98" s="1656"/>
      <c r="J98" s="1656"/>
      <c r="K98" s="1656"/>
      <c r="L98" s="1656"/>
      <c r="M98" s="1656"/>
      <c r="N98" s="1656"/>
      <c r="O98" s="1656"/>
      <c r="P98" s="1656"/>
      <c r="Q98" s="1656"/>
      <c r="R98" s="1656"/>
      <c r="S98" s="1656"/>
      <c r="T98" s="1656"/>
      <c r="U98" s="1656"/>
      <c r="V98" s="1656"/>
      <c r="W98" s="1656"/>
      <c r="X98" s="1656"/>
      <c r="Y98" s="1656"/>
      <c r="Z98" s="1656"/>
      <c r="AA98" s="1656"/>
      <c r="AB98" s="1656"/>
      <c r="AC98" s="1656"/>
      <c r="AD98" s="1656"/>
      <c r="AE98" s="1656"/>
      <c r="AF98" s="1656"/>
      <c r="AG98" s="1656"/>
      <c r="AH98" s="1656"/>
      <c r="AI98" s="1656"/>
      <c r="AJ98" s="1656"/>
      <c r="AK98" s="1365"/>
      <c r="AL98" s="1654"/>
      <c r="AM98" s="1614"/>
      <c r="AN98" s="1487"/>
      <c r="AO98" s="905"/>
      <c r="AP98" s="905"/>
      <c r="AQ98" s="905"/>
      <c r="AR98" s="905"/>
      <c r="AS98" s="905"/>
      <c r="AT98" s="905"/>
      <c r="AU98" s="905"/>
      <c r="AV98" s="905"/>
      <c r="AW98" s="1614"/>
      <c r="AX98" s="1622"/>
      <c r="AY98" s="1622"/>
      <c r="AZ98" s="1622"/>
      <c r="BA98" s="1622"/>
      <c r="BB98" s="1622"/>
      <c r="BC98" s="1622"/>
      <c r="BD98" s="1622"/>
      <c r="BE98" s="1622"/>
      <c r="BF98" s="1622"/>
      <c r="BG98" s="1622"/>
      <c r="BH98" s="1622"/>
      <c r="BI98" s="1622"/>
      <c r="BJ98" s="1622"/>
      <c r="BK98" s="1622"/>
      <c r="BL98" s="1622"/>
      <c r="BM98" s="1622"/>
      <c r="BN98" s="1622"/>
      <c r="BO98" s="1622"/>
      <c r="BP98" s="1622"/>
      <c r="BQ98" s="2135"/>
      <c r="BR98" s="2135"/>
      <c r="BS98" s="2135"/>
      <c r="BT98" s="2135"/>
      <c r="BU98" s="2135"/>
      <c r="BV98" s="905"/>
      <c r="BW98" s="905"/>
      <c r="BX98" s="905"/>
      <c r="BY98" s="905"/>
      <c r="BZ98" s="905"/>
      <c r="CA98" s="905"/>
      <c r="CB98" s="1688"/>
      <c r="CC98" s="1548"/>
      <c r="CD98" s="985"/>
      <c r="CE98" s="985"/>
      <c r="CF98" s="669"/>
      <c r="CG98" s="669"/>
      <c r="CH98" s="669"/>
      <c r="CI98" s="669"/>
      <c r="CJ98" s="669"/>
      <c r="CK98" s="669"/>
      <c r="CL98" s="275"/>
      <c r="CM98" s="275"/>
      <c r="CN98" s="275"/>
      <c r="CO98" s="275"/>
      <c r="CP98" s="275"/>
      <c r="CQ98" s="275"/>
      <c r="CR98" s="275"/>
      <c r="CS98" s="275"/>
      <c r="CT98" s="670"/>
      <c r="CU98" s="275"/>
      <c r="CV98" s="275"/>
      <c r="CW98" s="275"/>
      <c r="CX98" s="268"/>
      <c r="CY98" s="2131"/>
      <c r="CZ98" s="268"/>
      <c r="DA98" s="302">
        <f>CY106</f>
        <v>0</v>
      </c>
      <c r="DB98" s="268"/>
      <c r="DC98" s="268"/>
      <c r="DD98" s="268"/>
      <c r="DE98" s="268"/>
      <c r="DF98" s="268"/>
      <c r="DG98" s="268"/>
      <c r="DH98" s="268"/>
      <c r="DI98" s="268"/>
      <c r="DJ98" s="268"/>
      <c r="DK98" s="268"/>
      <c r="DL98" s="268"/>
      <c r="DM98" s="268"/>
      <c r="DN98" s="268"/>
      <c r="DO98" s="268"/>
      <c r="DP98" s="268"/>
      <c r="DQ98" s="268"/>
      <c r="DR98" s="268"/>
      <c r="DS98" s="268"/>
      <c r="DT98" s="268"/>
      <c r="DU98" s="268"/>
      <c r="DV98" s="268"/>
      <c r="DW98" s="675"/>
      <c r="DX98" s="675"/>
      <c r="DY98" s="675"/>
      <c r="DZ98" s="675"/>
      <c r="EA98" s="275"/>
      <c r="EB98" s="275"/>
      <c r="EC98" s="275"/>
      <c r="ED98" s="275"/>
      <c r="EE98" s="275"/>
      <c r="EF98" s="275"/>
      <c r="EG98" s="275"/>
      <c r="EH98" s="275"/>
      <c r="EI98" s="275"/>
      <c r="EJ98" s="275"/>
      <c r="EK98" s="275"/>
      <c r="EL98" s="275"/>
      <c r="EM98" s="275"/>
      <c r="EN98" s="275"/>
      <c r="EO98" s="275"/>
      <c r="EP98" s="275"/>
      <c r="EQ98" s="275"/>
      <c r="ER98" s="275"/>
      <c r="ES98" s="275"/>
      <c r="ET98" s="275"/>
      <c r="EU98" s="275"/>
      <c r="EV98" s="275"/>
      <c r="EW98" s="275"/>
      <c r="EX98" s="275"/>
      <c r="EY98" s="275"/>
      <c r="EZ98" s="275"/>
      <c r="FA98" s="275"/>
      <c r="FB98" s="275"/>
      <c r="FC98" s="275"/>
      <c r="FD98" s="275"/>
      <c r="FE98" s="275"/>
      <c r="FF98" s="275"/>
      <c r="FG98" s="275"/>
      <c r="FH98" s="275"/>
      <c r="FI98" s="275"/>
      <c r="FJ98" s="275"/>
      <c r="FK98" s="275"/>
      <c r="FL98" s="275"/>
      <c r="FM98" s="275"/>
      <c r="FN98" s="275"/>
      <c r="FO98" s="275"/>
    </row>
    <row r="99" spans="1:171" s="673" customFormat="1" ht="4.5" customHeight="1">
      <c r="A99" s="884"/>
      <c r="B99" s="982"/>
      <c r="C99" s="1629"/>
      <c r="D99" s="2136"/>
      <c r="E99" s="2136"/>
      <c r="F99" s="2136"/>
      <c r="G99" s="2136"/>
      <c r="H99" s="2136"/>
      <c r="I99" s="2136"/>
      <c r="J99" s="2136"/>
      <c r="K99" s="2136"/>
      <c r="L99" s="2136"/>
      <c r="M99" s="2136"/>
      <c r="N99" s="2136"/>
      <c r="O99" s="2136"/>
      <c r="P99" s="2136"/>
      <c r="Q99" s="2136"/>
      <c r="R99" s="2136"/>
      <c r="S99" s="2136"/>
      <c r="T99" s="2136"/>
      <c r="U99" s="2136"/>
      <c r="V99" s="2136"/>
      <c r="W99" s="2136"/>
      <c r="X99" s="2136"/>
      <c r="Y99" s="2136"/>
      <c r="Z99" s="2136"/>
      <c r="AA99" s="2136"/>
      <c r="AB99" s="2136"/>
      <c r="AC99" s="2136"/>
      <c r="AD99" s="2136"/>
      <c r="AE99" s="2136"/>
      <c r="AF99" s="2136"/>
      <c r="AG99" s="2136"/>
      <c r="AH99" s="2136"/>
      <c r="AI99" s="2136"/>
      <c r="AJ99" s="2136"/>
      <c r="AK99" s="2136"/>
      <c r="AL99" s="2136"/>
      <c r="AM99" s="2136"/>
      <c r="AN99" s="2136"/>
      <c r="AO99" s="2136"/>
      <c r="AP99" s="2136"/>
      <c r="AQ99" s="2136"/>
      <c r="AR99" s="2136"/>
      <c r="AS99" s="2136"/>
      <c r="AT99" s="2136"/>
      <c r="AU99" s="2136"/>
      <c r="AV99" s="2136"/>
      <c r="AW99" s="2136"/>
      <c r="AX99" s="2136"/>
      <c r="AY99" s="2136"/>
      <c r="AZ99" s="2136"/>
      <c r="BA99" s="2136"/>
      <c r="BB99" s="2136"/>
      <c r="BC99" s="2136"/>
      <c r="BD99" s="2136"/>
      <c r="BE99" s="2136"/>
      <c r="BF99" s="2136"/>
      <c r="BG99" s="2136"/>
      <c r="BH99" s="2136"/>
      <c r="BI99" s="2136"/>
      <c r="BJ99" s="2136"/>
      <c r="BK99" s="2136"/>
      <c r="BL99" s="2136"/>
      <c r="BM99" s="2136"/>
      <c r="BN99" s="2136"/>
      <c r="BO99" s="2136"/>
      <c r="BP99" s="2136"/>
      <c r="BQ99" s="2136"/>
      <c r="BR99" s="2136"/>
      <c r="BS99" s="2136"/>
      <c r="BT99" s="2136"/>
      <c r="BU99" s="2136"/>
      <c r="BV99" s="2136"/>
      <c r="BW99" s="2136"/>
      <c r="BX99" s="2136"/>
      <c r="BY99" s="2136"/>
      <c r="BZ99" s="2136"/>
      <c r="CA99" s="2136"/>
      <c r="CB99" s="2136"/>
      <c r="CC99" s="1548"/>
      <c r="CD99" s="985"/>
      <c r="CE99" s="985"/>
      <c r="CF99" s="669"/>
      <c r="CG99" s="669"/>
      <c r="CH99" s="669"/>
      <c r="CI99" s="669"/>
      <c r="CJ99" s="669"/>
      <c r="CK99" s="669"/>
      <c r="CL99" s="275"/>
      <c r="CM99" s="275"/>
      <c r="CN99" s="275"/>
      <c r="CO99" s="275"/>
      <c r="CP99" s="275"/>
      <c r="CQ99" s="275"/>
      <c r="CR99" s="275"/>
      <c r="CS99" s="275"/>
      <c r="CT99" s="670"/>
      <c r="CU99" s="275"/>
      <c r="CV99" s="275"/>
      <c r="CW99" s="275"/>
      <c r="CX99" s="268"/>
      <c r="CY99" s="1573"/>
      <c r="CZ99" s="268"/>
      <c r="DA99" s="302"/>
      <c r="DB99" s="268"/>
      <c r="DC99" s="268"/>
      <c r="DD99" s="268"/>
      <c r="DE99" s="268"/>
      <c r="DF99" s="268"/>
      <c r="DG99" s="268"/>
      <c r="DH99" s="268"/>
      <c r="DI99" s="268"/>
      <c r="DJ99" s="268"/>
      <c r="DK99" s="268"/>
      <c r="DL99" s="268"/>
      <c r="DM99" s="268"/>
      <c r="DN99" s="268"/>
      <c r="DO99" s="268"/>
      <c r="DP99" s="268"/>
      <c r="DQ99" s="268"/>
      <c r="DR99" s="268"/>
      <c r="DS99" s="268"/>
      <c r="DT99" s="268"/>
      <c r="DU99" s="268"/>
      <c r="DV99" s="268"/>
      <c r="DW99" s="675"/>
      <c r="DX99" s="675"/>
      <c r="DY99" s="675"/>
      <c r="DZ99" s="675"/>
      <c r="EA99" s="275"/>
      <c r="EB99" s="275"/>
      <c r="EC99" s="275"/>
      <c r="ED99" s="275"/>
      <c r="EE99" s="275"/>
      <c r="EF99" s="275"/>
      <c r="EG99" s="275"/>
      <c r="EH99" s="275"/>
      <c r="EI99" s="275"/>
      <c r="EJ99" s="275"/>
      <c r="EK99" s="275"/>
      <c r="EL99" s="275"/>
      <c r="EM99" s="275"/>
      <c r="EN99" s="275"/>
      <c r="EO99" s="275"/>
      <c r="EP99" s="275"/>
      <c r="EQ99" s="275"/>
      <c r="ER99" s="275"/>
      <c r="ES99" s="275"/>
      <c r="ET99" s="275"/>
      <c r="EU99" s="275"/>
      <c r="EV99" s="275"/>
      <c r="EW99" s="275"/>
      <c r="EX99" s="275"/>
      <c r="EY99" s="275"/>
      <c r="EZ99" s="275"/>
      <c r="FA99" s="275"/>
      <c r="FB99" s="275"/>
      <c r="FC99" s="275"/>
      <c r="FD99" s="275"/>
      <c r="FE99" s="275"/>
      <c r="FF99" s="275"/>
      <c r="FG99" s="275"/>
      <c r="FH99" s="275"/>
      <c r="FI99" s="275"/>
      <c r="FJ99" s="275"/>
      <c r="FK99" s="275"/>
      <c r="FL99" s="275"/>
      <c r="FM99" s="275"/>
      <c r="FN99" s="275"/>
      <c r="FO99" s="275"/>
    </row>
    <row r="100" spans="1:171" s="673" customFormat="1" ht="3.9" customHeight="1">
      <c r="A100" s="884"/>
      <c r="B100" s="982"/>
      <c r="C100" s="1629"/>
      <c r="D100" s="1839" t="s">
        <v>251</v>
      </c>
      <c r="E100" s="1656"/>
      <c r="F100" s="1656"/>
      <c r="G100" s="1656"/>
      <c r="H100" s="1656"/>
      <c r="I100" s="1656"/>
      <c r="J100" s="1656"/>
      <c r="K100" s="1656"/>
      <c r="L100" s="1656"/>
      <c r="M100" s="1656"/>
      <c r="N100" s="1656"/>
      <c r="O100" s="1656"/>
      <c r="P100" s="1656"/>
      <c r="Q100" s="1656"/>
      <c r="R100" s="1656"/>
      <c r="S100" s="1656"/>
      <c r="T100" s="1656"/>
      <c r="U100" s="1656"/>
      <c r="V100" s="1656"/>
      <c r="W100" s="1656"/>
      <c r="X100" s="1656"/>
      <c r="Y100" s="1656"/>
      <c r="Z100" s="1656"/>
      <c r="AA100" s="1656"/>
      <c r="AB100" s="1656"/>
      <c r="AC100" s="1656"/>
      <c r="AD100" s="1656"/>
      <c r="AE100" s="1656"/>
      <c r="AF100" s="1656"/>
      <c r="AG100" s="1656"/>
      <c r="AH100" s="1656"/>
      <c r="AI100" s="1656"/>
      <c r="AJ100" s="1656"/>
      <c r="AK100" s="1652"/>
      <c r="AL100" s="1614"/>
      <c r="AM100" s="2127" t="s">
        <v>674</v>
      </c>
      <c r="AN100" s="2127"/>
      <c r="AO100" s="2127"/>
      <c r="AP100" s="2127"/>
      <c r="AQ100" s="905"/>
      <c r="AR100" s="905"/>
      <c r="AS100" s="905"/>
      <c r="AT100" s="905"/>
      <c r="AU100" s="905"/>
      <c r="AV100" s="905"/>
      <c r="AW100" s="1614"/>
      <c r="AX100" s="1622"/>
      <c r="AY100" s="1622"/>
      <c r="AZ100" s="1622"/>
      <c r="BA100" s="1622"/>
      <c r="BB100" s="1622"/>
      <c r="BC100" s="1622"/>
      <c r="BD100" s="1622"/>
      <c r="BE100" s="1622"/>
      <c r="BF100" s="1622"/>
      <c r="BG100" s="1622"/>
      <c r="BH100" s="1622"/>
      <c r="BI100" s="1622"/>
      <c r="BJ100" s="1622"/>
      <c r="BK100" s="1622"/>
      <c r="BL100" s="1622"/>
      <c r="BM100" s="1622"/>
      <c r="BN100" s="1622"/>
      <c r="BO100" s="1622"/>
      <c r="BP100" s="1622"/>
      <c r="BQ100" s="1624"/>
      <c r="BR100" s="1624"/>
      <c r="BS100" s="1624"/>
      <c r="BT100" s="1624"/>
      <c r="BU100" s="1624"/>
      <c r="BV100" s="905"/>
      <c r="BW100" s="905"/>
      <c r="BX100" s="905"/>
      <c r="BY100" s="905"/>
      <c r="BZ100" s="905"/>
      <c r="CA100" s="905"/>
      <c r="CB100" s="1688"/>
      <c r="CC100" s="1548"/>
      <c r="CD100" s="985"/>
      <c r="CE100" s="985"/>
      <c r="CF100" s="669"/>
      <c r="CG100" s="669"/>
      <c r="CH100" s="669"/>
      <c r="CI100" s="669"/>
      <c r="CJ100" s="669"/>
      <c r="CK100" s="669"/>
      <c r="CL100" s="275"/>
      <c r="CM100" s="275"/>
      <c r="CN100" s="275"/>
      <c r="CO100" s="275"/>
      <c r="CP100" s="275"/>
      <c r="CQ100" s="275"/>
      <c r="CR100" s="275"/>
      <c r="CS100" s="275"/>
      <c r="CT100" s="670"/>
      <c r="CU100" s="275"/>
      <c r="CV100" s="275"/>
      <c r="CW100" s="275"/>
      <c r="CX100" s="268"/>
      <c r="CY100" s="1573"/>
      <c r="CZ100" s="268"/>
      <c r="DA100" s="302"/>
      <c r="DB100" s="268"/>
      <c r="DC100" s="268"/>
      <c r="DD100" s="268"/>
      <c r="DE100" s="268"/>
      <c r="DF100" s="268"/>
      <c r="DG100" s="268"/>
      <c r="DH100" s="268"/>
      <c r="DI100" s="268"/>
      <c r="DJ100" s="268"/>
      <c r="DK100" s="268"/>
      <c r="DL100" s="268"/>
      <c r="DM100" s="268"/>
      <c r="DN100" s="268"/>
      <c r="DO100" s="268"/>
      <c r="DP100" s="268"/>
      <c r="DQ100" s="268"/>
      <c r="DR100" s="268"/>
      <c r="DS100" s="268"/>
      <c r="DT100" s="268"/>
      <c r="DU100" s="268"/>
      <c r="DV100" s="268"/>
      <c r="DW100" s="675"/>
      <c r="DX100" s="675"/>
      <c r="DY100" s="675"/>
      <c r="DZ100" s="675"/>
      <c r="EA100" s="275"/>
      <c r="EB100" s="275"/>
      <c r="EC100" s="275"/>
      <c r="ED100" s="275"/>
      <c r="EE100" s="275"/>
      <c r="EF100" s="275"/>
      <c r="EG100" s="275"/>
      <c r="EH100" s="275"/>
      <c r="EI100" s="275"/>
      <c r="EJ100" s="275"/>
      <c r="EK100" s="275"/>
      <c r="EL100" s="275"/>
      <c r="EM100" s="275"/>
      <c r="EN100" s="275"/>
      <c r="EO100" s="275"/>
      <c r="EP100" s="275"/>
      <c r="EQ100" s="275"/>
      <c r="ER100" s="275"/>
      <c r="ES100" s="275"/>
      <c r="ET100" s="275"/>
      <c r="EU100" s="275"/>
      <c r="EV100" s="275"/>
      <c r="EW100" s="275"/>
      <c r="EX100" s="275"/>
      <c r="EY100" s="275"/>
      <c r="EZ100" s="275"/>
      <c r="FA100" s="275"/>
      <c r="FB100" s="275"/>
      <c r="FC100" s="275"/>
      <c r="FD100" s="275"/>
      <c r="FE100" s="275"/>
      <c r="FF100" s="275"/>
      <c r="FG100" s="275"/>
      <c r="FH100" s="275"/>
      <c r="FI100" s="275"/>
      <c r="FJ100" s="275"/>
      <c r="FK100" s="275"/>
      <c r="FL100" s="275"/>
      <c r="FM100" s="275"/>
      <c r="FN100" s="275"/>
      <c r="FO100" s="275"/>
    </row>
    <row r="101" spans="1:171" ht="24.9" customHeight="1">
      <c r="A101" s="849"/>
      <c r="C101" s="961"/>
      <c r="D101" s="1839"/>
      <c r="E101" s="1656"/>
      <c r="F101" s="1841" t="s">
        <v>111</v>
      </c>
      <c r="G101" s="1841"/>
      <c r="H101" s="1841"/>
      <c r="I101" s="1841"/>
      <c r="J101" s="1864" t="s">
        <v>680</v>
      </c>
      <c r="K101" s="1864"/>
      <c r="L101" s="1656"/>
      <c r="M101" s="1864" t="s">
        <v>672</v>
      </c>
      <c r="N101" s="1864"/>
      <c r="O101" s="1864"/>
      <c r="P101" s="1864"/>
      <c r="Q101" s="1864"/>
      <c r="R101" s="1362"/>
      <c r="S101" s="1362"/>
      <c r="T101" s="1362"/>
      <c r="U101" s="1656"/>
      <c r="V101" s="1656"/>
      <c r="W101" s="1656"/>
      <c r="X101" s="1656"/>
      <c r="Y101" s="1362"/>
      <c r="Z101" s="1362"/>
      <c r="AA101" s="1362"/>
      <c r="AB101" s="1362"/>
      <c r="AC101" s="1362"/>
      <c r="AD101" s="1362"/>
      <c r="AE101" s="1656"/>
      <c r="AF101" s="1656"/>
      <c r="AG101" s="1656"/>
      <c r="AH101" s="1656"/>
      <c r="AI101" s="1656"/>
      <c r="AJ101" s="1656"/>
      <c r="AK101" s="1652"/>
      <c r="AL101" s="905"/>
      <c r="AM101" s="2127"/>
      <c r="AN101" s="2127"/>
      <c r="AO101" s="2127"/>
      <c r="AP101" s="2127"/>
      <c r="AQ101" s="986"/>
      <c r="AR101" s="2128" t="s">
        <v>104</v>
      </c>
      <c r="AS101" s="2128"/>
      <c r="AT101" s="2128"/>
      <c r="AU101" s="2128"/>
      <c r="AV101" s="2128"/>
      <c r="AW101" s="2128"/>
      <c r="AX101" s="2128"/>
      <c r="AY101" s="2128"/>
      <c r="AZ101" s="2128"/>
      <c r="BA101" s="2128"/>
      <c r="BB101" s="2128"/>
      <c r="BC101" s="2128"/>
      <c r="BD101" s="2128"/>
      <c r="BE101" s="2128"/>
      <c r="BF101" s="2128"/>
      <c r="BG101" s="2128"/>
      <c r="BH101" s="2128"/>
      <c r="BI101" s="2128"/>
      <c r="BJ101" s="2128"/>
      <c r="BK101" s="2128">
        <f>IF(DH167=0,"",DH167)</f>
        <v>16.05</v>
      </c>
      <c r="BL101" s="2128"/>
      <c r="BM101" s="2128"/>
      <c r="BN101" s="2128"/>
      <c r="BO101" s="2128"/>
      <c r="BP101" s="2128"/>
      <c r="BQ101" s="2128"/>
      <c r="BR101" s="1783"/>
      <c r="BS101" s="905"/>
      <c r="BT101" s="905"/>
      <c r="BU101" s="905"/>
      <c r="BV101" s="905"/>
      <c r="BW101" s="905"/>
      <c r="BX101" s="905"/>
      <c r="BY101" s="905"/>
      <c r="BZ101" s="905"/>
      <c r="CA101" s="905"/>
      <c r="CB101" s="1384"/>
      <c r="CC101" s="1027"/>
      <c r="CD101" s="987"/>
      <c r="CE101" s="987"/>
      <c r="CF101" s="676"/>
      <c r="CG101" s="676"/>
      <c r="CH101" s="676"/>
      <c r="CI101" s="676"/>
      <c r="CJ101" s="464"/>
      <c r="CK101" s="464"/>
      <c r="CT101" s="210">
        <f>IF(BK59="",-1,0)</f>
        <v>-1</v>
      </c>
      <c r="CX101" s="215"/>
      <c r="CY101" s="215"/>
      <c r="CZ101" s="215"/>
      <c r="DA101" s="335"/>
      <c r="DB101" s="302">
        <f>DQ387</f>
        <v>0</v>
      </c>
      <c r="DC101" s="302" t="s">
        <v>1</v>
      </c>
      <c r="DD101" s="215">
        <f>DQ384</f>
        <v>0</v>
      </c>
      <c r="DE101" s="335" t="str">
        <f>BK70</f>
        <v/>
      </c>
      <c r="DF101" s="1"/>
      <c r="DG101" s="1">
        <f>DP207</f>
        <v>0</v>
      </c>
      <c r="DH101" s="215"/>
      <c r="DI101" s="215"/>
      <c r="DJ101" s="215"/>
      <c r="DK101" s="674"/>
      <c r="DL101" s="674"/>
      <c r="DM101" s="302"/>
      <c r="DN101" s="302"/>
      <c r="DO101" s="302"/>
      <c r="DP101" s="302"/>
      <c r="DQ101" s="302"/>
      <c r="DR101" s="302"/>
      <c r="DS101" s="302"/>
      <c r="DT101" s="302"/>
      <c r="DU101" s="302"/>
      <c r="DV101" s="302"/>
      <c r="DW101" s="677"/>
      <c r="DX101" s="675"/>
      <c r="DY101" s="1553"/>
      <c r="DZ101" s="677"/>
      <c r="EA101" s="243"/>
      <c r="EB101" s="243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  <c r="EO101" s="209"/>
      <c r="EP101" s="209"/>
      <c r="EQ101" s="209"/>
      <c r="ER101" s="209"/>
      <c r="ES101" s="209"/>
      <c r="ET101" s="220"/>
      <c r="EU101" s="220"/>
      <c r="EV101" s="209"/>
      <c r="EW101" s="209"/>
      <c r="EX101" s="209"/>
      <c r="EY101" s="209"/>
      <c r="EZ101" s="209"/>
      <c r="FA101" s="209"/>
      <c r="FB101" s="209"/>
      <c r="FC101" s="209"/>
      <c r="FD101" s="209"/>
      <c r="FE101" s="209"/>
      <c r="FF101" s="209"/>
      <c r="FG101" s="209"/>
      <c r="FH101" s="209"/>
      <c r="FI101" s="209"/>
      <c r="FJ101" s="209"/>
      <c r="FK101" s="209"/>
      <c r="FL101" s="209"/>
      <c r="FM101" s="209"/>
      <c r="FN101" s="209"/>
      <c r="FO101" s="209"/>
    </row>
    <row r="102" spans="1:171" ht="24.9" customHeight="1">
      <c r="A102" s="849"/>
      <c r="C102" s="961"/>
      <c r="D102" s="1839"/>
      <c r="E102" s="1656"/>
      <c r="F102" s="1841" t="s">
        <v>112</v>
      </c>
      <c r="G102" s="1841"/>
      <c r="H102" s="1841"/>
      <c r="I102" s="1841"/>
      <c r="J102" s="1841" t="s">
        <v>681</v>
      </c>
      <c r="K102" s="1841"/>
      <c r="L102" s="1655"/>
      <c r="M102" s="1841" t="s">
        <v>117</v>
      </c>
      <c r="N102" s="1841"/>
      <c r="O102" s="1841"/>
      <c r="P102" s="1841"/>
      <c r="Q102" s="1841"/>
      <c r="R102" s="1782"/>
      <c r="S102" s="1362"/>
      <c r="T102" s="1362"/>
      <c r="U102" s="1782"/>
      <c r="V102" s="1782"/>
      <c r="W102" s="1656"/>
      <c r="X102" s="1656"/>
      <c r="Y102" s="1362"/>
      <c r="Z102" s="1782"/>
      <c r="AA102" s="1782"/>
      <c r="AB102" s="1782"/>
      <c r="AC102" s="1782"/>
      <c r="AD102" s="1782"/>
      <c r="AE102" s="1656"/>
      <c r="AF102" s="1656"/>
      <c r="AG102" s="1656"/>
      <c r="AH102" s="1656"/>
      <c r="AI102" s="1656"/>
      <c r="AJ102" s="1656"/>
      <c r="AK102" s="1652"/>
      <c r="AL102" s="905"/>
      <c r="AM102" s="2127"/>
      <c r="AN102" s="2127"/>
      <c r="AO102" s="2127"/>
      <c r="AP102" s="2127"/>
      <c r="AQ102" s="986"/>
      <c r="AR102" s="2129" t="s">
        <v>105</v>
      </c>
      <c r="AS102" s="2129"/>
      <c r="AT102" s="2129"/>
      <c r="AU102" s="2129"/>
      <c r="AV102" s="2129"/>
      <c r="AW102" s="2129"/>
      <c r="AX102" s="2129"/>
      <c r="AY102" s="2129"/>
      <c r="AZ102" s="2129"/>
      <c r="BA102" s="2129"/>
      <c r="BB102" s="2129"/>
      <c r="BC102" s="2129"/>
      <c r="BD102" s="2129"/>
      <c r="BE102" s="2129"/>
      <c r="BF102" s="2129"/>
      <c r="BG102" s="2129"/>
      <c r="BH102" s="2129"/>
      <c r="BI102" s="2129"/>
      <c r="BJ102" s="2129"/>
      <c r="BK102" s="2129">
        <f>DE167</f>
        <v>0</v>
      </c>
      <c r="BL102" s="2129"/>
      <c r="BM102" s="2129"/>
      <c r="BN102" s="2129"/>
      <c r="BO102" s="2129"/>
      <c r="BP102" s="2129"/>
      <c r="BQ102" s="2129"/>
      <c r="BR102" s="1784"/>
      <c r="BS102" s="2119"/>
      <c r="BT102" s="2119"/>
      <c r="BU102" s="2119"/>
      <c r="BV102" s="2134" t="s">
        <v>106</v>
      </c>
      <c r="BW102" s="2134"/>
      <c r="BX102" s="2134"/>
      <c r="BY102" s="2134"/>
      <c r="BZ102" s="2134"/>
      <c r="CA102" s="2134"/>
      <c r="CB102" s="1384"/>
      <c r="CC102" s="1027"/>
      <c r="CD102" s="987"/>
      <c r="CE102" s="987"/>
      <c r="CF102" s="676"/>
      <c r="CG102" s="676"/>
      <c r="CH102" s="676"/>
      <c r="CI102" s="676"/>
      <c r="CJ102" s="464"/>
      <c r="CK102" s="464"/>
      <c r="CT102" s="210">
        <f>CT96+CT101</f>
        <v>-2</v>
      </c>
      <c r="CX102" s="215"/>
      <c r="CY102" s="215"/>
      <c r="CZ102" s="215"/>
      <c r="DA102" s="302"/>
      <c r="DB102" s="302">
        <f>DQ397</f>
        <v>0</v>
      </c>
      <c r="DC102" s="302" t="s">
        <v>10</v>
      </c>
      <c r="DD102" s="335">
        <f>DQ393</f>
        <v>0</v>
      </c>
      <c r="DE102" s="674">
        <f>DQ394</f>
        <v>0</v>
      </c>
      <c r="DF102" s="215"/>
      <c r="DG102" s="1">
        <f>DP208</f>
        <v>0</v>
      </c>
      <c r="DH102" s="215">
        <f>DG101+DG102</f>
        <v>0</v>
      </c>
      <c r="DI102" s="215">
        <f>AW36</f>
        <v>14</v>
      </c>
      <c r="DJ102" s="215">
        <f>DH102*DI102</f>
        <v>0</v>
      </c>
      <c r="DK102" s="674"/>
      <c r="DL102" s="674"/>
      <c r="DM102" s="302"/>
      <c r="DN102" s="302"/>
      <c r="DO102" s="302"/>
      <c r="DP102" s="302"/>
      <c r="DQ102" s="302"/>
      <c r="DR102" s="302"/>
      <c r="DS102" s="302"/>
      <c r="DT102" s="302"/>
      <c r="DU102" s="302"/>
      <c r="DV102" s="302"/>
      <c r="DW102" s="677"/>
      <c r="DX102" s="675"/>
      <c r="DY102" s="1553"/>
      <c r="DZ102" s="677"/>
      <c r="EA102" s="243"/>
      <c r="EB102" s="243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  <c r="EO102" s="209"/>
      <c r="EP102" s="209"/>
      <c r="EQ102" s="209"/>
      <c r="ER102" s="209"/>
      <c r="ES102" s="209"/>
      <c r="ET102" s="220"/>
      <c r="EU102" s="220"/>
      <c r="EV102" s="209"/>
      <c r="EW102" s="209"/>
      <c r="EX102" s="209"/>
      <c r="EY102" s="209"/>
      <c r="EZ102" s="209"/>
      <c r="FA102" s="209"/>
      <c r="FB102" s="209"/>
      <c r="FC102" s="209"/>
      <c r="FD102" s="209"/>
      <c r="FE102" s="209"/>
      <c r="FF102" s="209"/>
      <c r="FG102" s="209"/>
      <c r="FH102" s="209"/>
      <c r="FI102" s="209"/>
      <c r="FJ102" s="209"/>
      <c r="FK102" s="209"/>
      <c r="FL102" s="209"/>
      <c r="FM102" s="209"/>
      <c r="FN102" s="209"/>
      <c r="FO102" s="209"/>
    </row>
    <row r="103" spans="1:171" ht="24.9" customHeight="1">
      <c r="A103" s="849"/>
      <c r="C103" s="961"/>
      <c r="D103" s="1839"/>
      <c r="E103" s="1656"/>
      <c r="F103" s="1841" t="s">
        <v>113</v>
      </c>
      <c r="G103" s="1841"/>
      <c r="H103" s="1841"/>
      <c r="I103" s="1841"/>
      <c r="J103" s="1841" t="s">
        <v>682</v>
      </c>
      <c r="K103" s="1841"/>
      <c r="L103" s="1655"/>
      <c r="M103" s="1841" t="s">
        <v>118</v>
      </c>
      <c r="N103" s="1841"/>
      <c r="O103" s="1841"/>
      <c r="P103" s="1841"/>
      <c r="Q103" s="1841"/>
      <c r="R103" s="1362"/>
      <c r="S103" s="1362"/>
      <c r="T103" s="1362"/>
      <c r="U103" s="1782"/>
      <c r="V103" s="1782"/>
      <c r="W103" s="1656"/>
      <c r="X103" s="1656"/>
      <c r="Y103" s="1362"/>
      <c r="Z103" s="1782"/>
      <c r="AA103" s="1782"/>
      <c r="AB103" s="1782"/>
      <c r="AC103" s="1782"/>
      <c r="AD103" s="1782"/>
      <c r="AE103" s="1656"/>
      <c r="AF103" s="1656"/>
      <c r="AG103" s="1656"/>
      <c r="AH103" s="1656"/>
      <c r="AI103" s="1656"/>
      <c r="AJ103" s="1656"/>
      <c r="AK103" s="1652"/>
      <c r="AL103" s="905"/>
      <c r="AM103" s="2127"/>
      <c r="AN103" s="2127"/>
      <c r="AO103" s="2127"/>
      <c r="AP103" s="2127"/>
      <c r="AQ103" s="1610"/>
      <c r="AR103" s="2129" t="s">
        <v>102</v>
      </c>
      <c r="AS103" s="2129"/>
      <c r="AT103" s="2129"/>
      <c r="AU103" s="2129"/>
      <c r="AV103" s="2129"/>
      <c r="AW103" s="2129"/>
      <c r="AX103" s="2129"/>
      <c r="AY103" s="2129"/>
      <c r="AZ103" s="2129"/>
      <c r="BA103" s="2129"/>
      <c r="BB103" s="2129"/>
      <c r="BC103" s="2129"/>
      <c r="BD103" s="2129"/>
      <c r="BE103" s="2129"/>
      <c r="BF103" s="2129"/>
      <c r="BG103" s="2129"/>
      <c r="BH103" s="2129"/>
      <c r="BI103" s="2129"/>
      <c r="BJ103" s="2129"/>
      <c r="BK103" s="2129">
        <f>DF167</f>
        <v>0</v>
      </c>
      <c r="BL103" s="2129"/>
      <c r="BM103" s="2129"/>
      <c r="BN103" s="2129"/>
      <c r="BO103" s="2129"/>
      <c r="BP103" s="2129"/>
      <c r="BQ103" s="2129"/>
      <c r="BR103" s="1784"/>
      <c r="BS103" s="2119"/>
      <c r="BT103" s="2119"/>
      <c r="BU103" s="2119"/>
      <c r="BV103" s="2134"/>
      <c r="BW103" s="2134"/>
      <c r="BX103" s="2134"/>
      <c r="BY103" s="2134"/>
      <c r="BZ103" s="2134"/>
      <c r="CA103" s="2134"/>
      <c r="CB103" s="1384"/>
      <c r="CC103" s="1027"/>
      <c r="CD103" s="987"/>
      <c r="CE103" s="987"/>
      <c r="CF103" s="676"/>
      <c r="CG103" s="676"/>
      <c r="CH103" s="676"/>
      <c r="CI103" s="676"/>
      <c r="CJ103" s="464"/>
      <c r="CK103" s="464"/>
      <c r="CT103" s="210"/>
      <c r="CV103" s="220"/>
      <c r="CW103" s="220"/>
      <c r="CX103" s="215"/>
      <c r="CY103" s="215"/>
      <c r="CZ103" s="215"/>
      <c r="DA103" s="302"/>
      <c r="DB103" s="302">
        <f>DR403</f>
        <v>0</v>
      </c>
      <c r="DC103" s="302" t="s">
        <v>102</v>
      </c>
      <c r="DD103" s="215"/>
      <c r="DE103" s="674">
        <f>DQ395</f>
        <v>0</v>
      </c>
      <c r="DF103" s="215">
        <f>DR403</f>
        <v>0</v>
      </c>
      <c r="DG103" s="215">
        <f>DQ207</f>
        <v>0</v>
      </c>
      <c r="DH103" s="215">
        <f>DG103+DG104</f>
        <v>0</v>
      </c>
      <c r="DI103" s="215">
        <f>AW36</f>
        <v>14</v>
      </c>
      <c r="DJ103" s="215">
        <f>DH103*DI103</f>
        <v>0</v>
      </c>
      <c r="DK103" s="674"/>
      <c r="DL103" s="674"/>
      <c r="DM103" s="302"/>
      <c r="DN103" s="302"/>
      <c r="DO103" s="302"/>
      <c r="DP103" s="302"/>
      <c r="DQ103" s="302"/>
      <c r="DR103" s="302"/>
      <c r="DS103" s="302"/>
      <c r="DT103" s="302"/>
      <c r="DU103" s="302"/>
      <c r="DV103" s="302"/>
      <c r="DW103" s="677"/>
      <c r="DX103" s="675"/>
      <c r="DY103" s="675"/>
      <c r="DZ103" s="677"/>
      <c r="EA103" s="243"/>
      <c r="EB103" s="243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  <c r="EO103" s="209"/>
      <c r="EP103" s="209"/>
      <c r="EQ103" s="209"/>
      <c r="ER103" s="209"/>
      <c r="ES103" s="209"/>
      <c r="ET103" s="220"/>
      <c r="EU103" s="220"/>
      <c r="EV103" s="209"/>
      <c r="EW103" s="209"/>
      <c r="EX103" s="209"/>
      <c r="EY103" s="209"/>
      <c r="EZ103" s="209"/>
      <c r="FA103" s="209"/>
      <c r="FB103" s="209"/>
      <c r="FC103" s="209"/>
      <c r="FD103" s="209"/>
      <c r="FE103" s="209"/>
      <c r="FF103" s="209"/>
      <c r="FG103" s="209"/>
      <c r="FH103" s="209"/>
      <c r="FI103" s="209"/>
      <c r="FJ103" s="209"/>
      <c r="FK103" s="209"/>
      <c r="FL103" s="209"/>
      <c r="FM103" s="209"/>
      <c r="FN103" s="209"/>
      <c r="FO103" s="209"/>
    </row>
    <row r="104" spans="1:171" ht="24.9" customHeight="1">
      <c r="A104" s="849"/>
      <c r="C104" s="961"/>
      <c r="D104" s="1839"/>
      <c r="E104" s="1656"/>
      <c r="F104" s="1841" t="s">
        <v>114</v>
      </c>
      <c r="G104" s="1841"/>
      <c r="H104" s="1841"/>
      <c r="I104" s="1841"/>
      <c r="J104" s="1841" t="s">
        <v>115</v>
      </c>
      <c r="K104" s="1841"/>
      <c r="L104" s="1782"/>
      <c r="M104" s="1841" t="s">
        <v>119</v>
      </c>
      <c r="N104" s="1841"/>
      <c r="O104" s="1841"/>
      <c r="P104" s="1841"/>
      <c r="Q104" s="1841"/>
      <c r="R104" s="1362"/>
      <c r="S104" s="1362"/>
      <c r="T104" s="1362"/>
      <c r="U104" s="1782"/>
      <c r="V104" s="1782"/>
      <c r="W104" s="1782"/>
      <c r="X104" s="1782"/>
      <c r="Y104" s="1362"/>
      <c r="Z104" s="1782"/>
      <c r="AA104" s="1782"/>
      <c r="AB104" s="1782"/>
      <c r="AC104" s="1782"/>
      <c r="AD104" s="1782"/>
      <c r="AE104" s="1656"/>
      <c r="AF104" s="1656"/>
      <c r="AG104" s="1656"/>
      <c r="AH104" s="1656"/>
      <c r="AI104" s="1656"/>
      <c r="AJ104" s="1656"/>
      <c r="AK104" s="1652"/>
      <c r="AL104" s="905"/>
      <c r="AM104" s="2127"/>
      <c r="AN104" s="2127"/>
      <c r="AO104" s="2127"/>
      <c r="AP104" s="2127"/>
      <c r="AQ104" s="986"/>
      <c r="AR104" s="2129" t="s">
        <v>107</v>
      </c>
      <c r="AS104" s="2129"/>
      <c r="AT104" s="2129"/>
      <c r="AU104" s="2129"/>
      <c r="AV104" s="2129"/>
      <c r="AW104" s="2129"/>
      <c r="AX104" s="2129"/>
      <c r="AY104" s="2129"/>
      <c r="AZ104" s="2129"/>
      <c r="BA104" s="2129"/>
      <c r="BB104" s="2129"/>
      <c r="BC104" s="2129"/>
      <c r="BD104" s="2129"/>
      <c r="BE104" s="2129"/>
      <c r="BF104" s="2129"/>
      <c r="BG104" s="2129"/>
      <c r="BH104" s="2129"/>
      <c r="BI104" s="2129"/>
      <c r="BJ104" s="2129"/>
      <c r="BK104" s="2129">
        <f>DE94</f>
        <v>0</v>
      </c>
      <c r="BL104" s="2129"/>
      <c r="BM104" s="2129"/>
      <c r="BN104" s="2129"/>
      <c r="BO104" s="2129"/>
      <c r="BP104" s="2129"/>
      <c r="BQ104" s="2129"/>
      <c r="BR104" s="1784"/>
      <c r="BS104" s="2119"/>
      <c r="BT104" s="2119"/>
      <c r="BU104" s="2119"/>
      <c r="BV104" s="2134"/>
      <c r="BW104" s="2134"/>
      <c r="BX104" s="2134"/>
      <c r="BY104" s="2134"/>
      <c r="BZ104" s="2134"/>
      <c r="CA104" s="2134"/>
      <c r="CB104" s="1445"/>
      <c r="CC104" s="1327"/>
      <c r="CD104" s="989"/>
      <c r="CE104" s="989"/>
      <c r="CF104" s="678"/>
      <c r="CG104" s="678"/>
      <c r="CH104" s="678"/>
      <c r="CI104" s="678"/>
      <c r="CJ104" s="678"/>
      <c r="CK104" s="464"/>
      <c r="CT104" s="210"/>
      <c r="CV104" s="220"/>
      <c r="CW104" s="220"/>
      <c r="CX104" s="215"/>
      <c r="CY104" s="215"/>
      <c r="CZ104" s="215"/>
      <c r="DA104" s="302"/>
      <c r="DB104" s="302">
        <f>DQ376</f>
        <v>0</v>
      </c>
      <c r="DC104" s="302" t="s">
        <v>108</v>
      </c>
      <c r="DD104" s="215">
        <f>DQ376</f>
        <v>0</v>
      </c>
      <c r="DE104" s="215">
        <f>DK230</f>
        <v>0</v>
      </c>
      <c r="DF104" s="215"/>
      <c r="DG104" s="215">
        <f>DQ208</f>
        <v>0</v>
      </c>
      <c r="DH104" s="215"/>
      <c r="DI104" s="215"/>
      <c r="DJ104" s="215"/>
      <c r="DK104" s="674"/>
      <c r="DL104" s="674"/>
      <c r="DM104" s="302"/>
      <c r="DN104" s="302"/>
      <c r="DO104" s="302"/>
      <c r="DP104" s="302"/>
      <c r="DQ104" s="302"/>
      <c r="DR104" s="302"/>
      <c r="DS104" s="302"/>
      <c r="DT104" s="302"/>
      <c r="DU104" s="302"/>
      <c r="DV104" s="302"/>
      <c r="DW104" s="677"/>
      <c r="DX104" s="675"/>
      <c r="DY104" s="675"/>
      <c r="DZ104" s="677"/>
      <c r="EA104" s="243"/>
      <c r="EB104" s="243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  <c r="EO104" s="209"/>
      <c r="EP104" s="209"/>
      <c r="EQ104" s="209"/>
      <c r="ER104" s="209"/>
      <c r="ES104" s="209"/>
      <c r="ET104" s="220"/>
      <c r="EU104" s="220"/>
      <c r="EV104" s="209"/>
      <c r="EW104" s="209"/>
      <c r="EX104" s="209"/>
      <c r="EY104" s="209"/>
      <c r="EZ104" s="209"/>
      <c r="FA104" s="209"/>
      <c r="FB104" s="209"/>
      <c r="FC104" s="209"/>
      <c r="FD104" s="209"/>
      <c r="FE104" s="209"/>
      <c r="FF104" s="209"/>
      <c r="FG104" s="209"/>
      <c r="FH104" s="209"/>
      <c r="FI104" s="209"/>
      <c r="FJ104" s="209"/>
      <c r="FK104" s="209"/>
      <c r="FL104" s="209"/>
      <c r="FM104" s="209"/>
      <c r="FN104" s="209"/>
      <c r="FO104" s="209"/>
    </row>
    <row r="105" spans="1:171" ht="24.9" customHeight="1">
      <c r="A105" s="849"/>
      <c r="C105" s="961"/>
      <c r="D105" s="1839"/>
      <c r="E105" s="1656"/>
      <c r="F105" s="1841" t="s">
        <v>116</v>
      </c>
      <c r="G105" s="1841"/>
      <c r="H105" s="1841"/>
      <c r="I105" s="1841"/>
      <c r="J105" s="1841" t="s">
        <v>683</v>
      </c>
      <c r="K105" s="1841"/>
      <c r="L105" s="1782"/>
      <c r="M105" s="1841" t="s">
        <v>120</v>
      </c>
      <c r="N105" s="1841"/>
      <c r="O105" s="1841"/>
      <c r="P105" s="1841"/>
      <c r="Q105" s="1841"/>
      <c r="R105" s="1656"/>
      <c r="S105" s="1656"/>
      <c r="T105" s="1656"/>
      <c r="U105" s="1656"/>
      <c r="V105" s="1656"/>
      <c r="W105" s="1656"/>
      <c r="X105" s="1656"/>
      <c r="Y105" s="1656"/>
      <c r="Z105" s="1656"/>
      <c r="AA105" s="1656"/>
      <c r="AB105" s="1656"/>
      <c r="AC105" s="1656"/>
      <c r="AD105" s="1656"/>
      <c r="AE105" s="1656"/>
      <c r="AF105" s="1656"/>
      <c r="AG105" s="1656"/>
      <c r="AH105" s="1656"/>
      <c r="AI105" s="1656"/>
      <c r="AJ105" s="1656"/>
      <c r="AK105" s="1652"/>
      <c r="AL105" s="905"/>
      <c r="AM105" s="2127"/>
      <c r="AN105" s="2127"/>
      <c r="AO105" s="2127"/>
      <c r="AP105" s="2127"/>
      <c r="AQ105" s="986"/>
      <c r="AR105" s="2129" t="s">
        <v>109</v>
      </c>
      <c r="AS105" s="2129"/>
      <c r="AT105" s="2129"/>
      <c r="AU105" s="2129"/>
      <c r="AV105" s="2129"/>
      <c r="AW105" s="2129"/>
      <c r="AX105" s="2129"/>
      <c r="AY105" s="2129"/>
      <c r="AZ105" s="2129"/>
      <c r="BA105" s="2129"/>
      <c r="BB105" s="2129"/>
      <c r="BC105" s="2129"/>
      <c r="BD105" s="2129"/>
      <c r="BE105" s="2129"/>
      <c r="BF105" s="2129"/>
      <c r="BG105" s="2129"/>
      <c r="BH105" s="2129"/>
      <c r="BI105" s="2129"/>
      <c r="BJ105" s="2129"/>
      <c r="BK105" s="2129">
        <f>DH106</f>
        <v>16.05</v>
      </c>
      <c r="BL105" s="2129"/>
      <c r="BM105" s="2129"/>
      <c r="BN105" s="2129"/>
      <c r="BO105" s="2129"/>
      <c r="BP105" s="2129"/>
      <c r="BQ105" s="2129"/>
      <c r="BR105" s="1784"/>
      <c r="BS105" s="986"/>
      <c r="BT105" s="986"/>
      <c r="BU105" s="986"/>
      <c r="BV105" s="986"/>
      <c r="BW105" s="986"/>
      <c r="BX105" s="986"/>
      <c r="BY105" s="986"/>
      <c r="BZ105" s="986"/>
      <c r="CA105" s="1609"/>
      <c r="CB105" s="1445"/>
      <c r="CC105" s="1327"/>
      <c r="CD105" s="989"/>
      <c r="CE105" s="989"/>
      <c r="CF105" s="678"/>
      <c r="CG105" s="678"/>
      <c r="CH105" s="678"/>
      <c r="CI105" s="678"/>
      <c r="CJ105" s="678"/>
      <c r="CK105" s="464"/>
      <c r="CT105" s="210"/>
      <c r="CX105" s="1"/>
      <c r="CY105" s="335"/>
      <c r="CZ105" s="1"/>
      <c r="DA105" s="302"/>
      <c r="DB105" s="302">
        <f>DQ378</f>
        <v>0</v>
      </c>
      <c r="DC105" s="302" t="s">
        <v>90</v>
      </c>
      <c r="DD105" s="215">
        <f>DK229</f>
        <v>0</v>
      </c>
      <c r="DE105" s="215">
        <f>DK231</f>
        <v>0</v>
      </c>
      <c r="DF105" s="215"/>
      <c r="DG105" s="215"/>
      <c r="DH105" s="215"/>
      <c r="DI105" s="215"/>
      <c r="DJ105" s="215"/>
      <c r="DK105" s="674"/>
      <c r="DL105" s="674"/>
      <c r="DM105" s="302"/>
      <c r="DN105" s="302"/>
      <c r="DO105" s="302"/>
      <c r="DP105" s="302"/>
      <c r="DQ105" s="302"/>
      <c r="DR105" s="302"/>
      <c r="DS105" s="302"/>
      <c r="DT105" s="302"/>
      <c r="DU105" s="302"/>
      <c r="DV105" s="302"/>
      <c r="DW105" s="677"/>
      <c r="DX105" s="675"/>
      <c r="DY105" s="675"/>
      <c r="DZ105" s="677"/>
      <c r="EA105" s="243"/>
      <c r="EB105" s="243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  <c r="EO105" s="209"/>
      <c r="EP105" s="209"/>
      <c r="EQ105" s="209"/>
      <c r="ER105" s="209"/>
      <c r="ES105" s="209"/>
      <c r="ET105" s="220"/>
      <c r="EU105" s="220"/>
      <c r="EV105" s="209"/>
      <c r="EW105" s="209"/>
      <c r="EX105" s="209"/>
      <c r="EY105" s="209"/>
      <c r="EZ105" s="209"/>
      <c r="FA105" s="209"/>
      <c r="FB105" s="209"/>
      <c r="FC105" s="209"/>
      <c r="FD105" s="209"/>
      <c r="FE105" s="209"/>
      <c r="FF105" s="209"/>
      <c r="FG105" s="209"/>
      <c r="FH105" s="209"/>
      <c r="FI105" s="209"/>
      <c r="FJ105" s="209"/>
      <c r="FK105" s="209"/>
      <c r="FL105" s="209"/>
      <c r="FM105" s="209"/>
      <c r="FN105" s="209"/>
      <c r="FO105" s="209"/>
    </row>
    <row r="106" spans="1:171" ht="24.9" customHeight="1">
      <c r="A106" s="849"/>
      <c r="C106" s="1027"/>
      <c r="D106" s="1839"/>
      <c r="E106" s="1656"/>
      <c r="F106" s="1656"/>
      <c r="G106" s="1656"/>
      <c r="H106" s="1656"/>
      <c r="I106" s="1656"/>
      <c r="J106" s="1656"/>
      <c r="K106" s="1656"/>
      <c r="L106" s="1656"/>
      <c r="M106" s="1656"/>
      <c r="N106" s="1656"/>
      <c r="O106" s="1656"/>
      <c r="P106" s="1656"/>
      <c r="Q106" s="1656"/>
      <c r="R106" s="1656"/>
      <c r="S106" s="1656"/>
      <c r="T106" s="1656"/>
      <c r="U106" s="1656"/>
      <c r="V106" s="1656"/>
      <c r="W106" s="1656"/>
      <c r="X106" s="1656"/>
      <c r="Y106" s="1656"/>
      <c r="Z106" s="1656"/>
      <c r="AA106" s="1656"/>
      <c r="AB106" s="1656"/>
      <c r="AC106" s="1656"/>
      <c r="AD106" s="1656"/>
      <c r="AE106" s="1656"/>
      <c r="AF106" s="1656"/>
      <c r="AG106" s="1656"/>
      <c r="AH106" s="1656"/>
      <c r="AI106" s="1656"/>
      <c r="AJ106" s="1656"/>
      <c r="AK106" s="1652"/>
      <c r="AL106" s="992"/>
      <c r="AM106" s="2127"/>
      <c r="AN106" s="2127"/>
      <c r="AO106" s="2127"/>
      <c r="AP106" s="2127"/>
      <c r="AQ106" s="905"/>
      <c r="AR106" s="2130" t="s">
        <v>110</v>
      </c>
      <c r="AS106" s="2130"/>
      <c r="AT106" s="2130"/>
      <c r="AU106" s="2130"/>
      <c r="AV106" s="2130"/>
      <c r="AW106" s="2130"/>
      <c r="AX106" s="2130"/>
      <c r="AY106" s="2130"/>
      <c r="AZ106" s="2130"/>
      <c r="BA106" s="2130"/>
      <c r="BB106" s="2130"/>
      <c r="BC106" s="2130"/>
      <c r="BD106" s="2130"/>
      <c r="BE106" s="2130"/>
      <c r="BF106" s="2130"/>
      <c r="BG106" s="2130"/>
      <c r="BH106" s="2130"/>
      <c r="BI106" s="2130"/>
      <c r="BJ106" s="2130"/>
      <c r="BK106" s="2123">
        <f>DH168</f>
        <v>0</v>
      </c>
      <c r="BL106" s="2124"/>
      <c r="BM106" s="2124"/>
      <c r="BN106" s="2124"/>
      <c r="BO106" s="2124"/>
      <c r="BP106" s="2124"/>
      <c r="BQ106" s="2124"/>
      <c r="BR106" s="1785"/>
      <c r="BS106" s="1003"/>
      <c r="BT106" s="1003"/>
      <c r="BU106" s="1003"/>
      <c r="BV106" s="1003"/>
      <c r="BW106" s="1003"/>
      <c r="BX106" s="1003"/>
      <c r="BY106" s="1003"/>
      <c r="BZ106" s="1003"/>
      <c r="CA106" s="1003"/>
      <c r="CB106" s="1326"/>
      <c r="CC106" s="1327"/>
      <c r="CD106" s="989"/>
      <c r="CE106" s="989"/>
      <c r="CF106" s="678"/>
      <c r="CG106" s="678"/>
      <c r="CH106" s="678"/>
      <c r="CI106" s="678"/>
      <c r="CJ106" s="678"/>
      <c r="CK106" s="464"/>
      <c r="CT106" s="210"/>
      <c r="CX106" s="215"/>
      <c r="CY106" s="335"/>
      <c r="CZ106" s="1"/>
      <c r="DA106" s="302"/>
      <c r="DB106" s="302">
        <f>SUM(DB101:DB105)</f>
        <v>0</v>
      </c>
      <c r="DC106" s="302">
        <v>16.05</v>
      </c>
      <c r="DD106" s="215">
        <f>SUM(DD101:DD105)</f>
        <v>0</v>
      </c>
      <c r="DE106" s="215">
        <f>SUM(DE101:DE105)</f>
        <v>0</v>
      </c>
      <c r="DF106" s="335">
        <f>DF103</f>
        <v>0</v>
      </c>
      <c r="DG106" s="215">
        <f>IF(DJ102&gt;=DJ103,DJ102,IF(DJ103&gt;DJ102,DJ103))</f>
        <v>0</v>
      </c>
      <c r="DH106" s="215">
        <f>DC106+DD106+DE106+DF106+DG106</f>
        <v>16.05</v>
      </c>
      <c r="DI106" s="215"/>
      <c r="DJ106" s="215"/>
      <c r="DK106" s="674"/>
      <c r="DL106" s="674"/>
      <c r="DM106" s="302"/>
      <c r="DN106" s="302"/>
      <c r="DO106" s="302"/>
      <c r="DP106" s="302"/>
      <c r="DQ106" s="302"/>
      <c r="DR106" s="302"/>
      <c r="DS106" s="302"/>
      <c r="DT106" s="302"/>
      <c r="DU106" s="302"/>
      <c r="DV106" s="302"/>
      <c r="DW106" s="677"/>
      <c r="DX106" s="675"/>
      <c r="DY106" s="675"/>
      <c r="DZ106" s="677"/>
      <c r="EA106" s="243"/>
      <c r="EB106" s="243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  <c r="EO106" s="209"/>
      <c r="EP106" s="209"/>
      <c r="EQ106" s="209"/>
      <c r="ER106" s="209"/>
      <c r="ES106" s="209"/>
      <c r="ET106" s="220"/>
      <c r="EU106" s="220"/>
      <c r="EV106" s="209"/>
      <c r="EW106" s="209"/>
      <c r="EX106" s="209"/>
      <c r="EY106" s="209"/>
      <c r="EZ106" s="209"/>
      <c r="FA106" s="209"/>
      <c r="FB106" s="209"/>
      <c r="FC106" s="209"/>
      <c r="FD106" s="209"/>
      <c r="FE106" s="209"/>
      <c r="FF106" s="209"/>
      <c r="FG106" s="209"/>
      <c r="FH106" s="209"/>
      <c r="FI106" s="209"/>
      <c r="FJ106" s="209"/>
      <c r="FK106" s="209"/>
      <c r="FL106" s="209"/>
      <c r="FM106" s="209"/>
      <c r="FN106" s="209"/>
      <c r="FO106" s="209"/>
    </row>
    <row r="107" spans="1:171" ht="3.9" customHeight="1">
      <c r="A107" s="849"/>
      <c r="C107" s="1027"/>
      <c r="D107" s="1839"/>
      <c r="E107" s="1656"/>
      <c r="F107" s="1656"/>
      <c r="G107" s="1656"/>
      <c r="H107" s="1656"/>
      <c r="I107" s="1656"/>
      <c r="J107" s="1656"/>
      <c r="K107" s="1656"/>
      <c r="L107" s="1656"/>
      <c r="M107" s="1656"/>
      <c r="N107" s="1656"/>
      <c r="O107" s="1656"/>
      <c r="P107" s="1656"/>
      <c r="Q107" s="1656"/>
      <c r="R107" s="1656"/>
      <c r="S107" s="1656"/>
      <c r="T107" s="1656"/>
      <c r="U107" s="1656"/>
      <c r="V107" s="1656"/>
      <c r="W107" s="1656"/>
      <c r="X107" s="1656"/>
      <c r="Y107" s="1656"/>
      <c r="Z107" s="1656"/>
      <c r="AA107" s="1656"/>
      <c r="AB107" s="1656"/>
      <c r="AC107" s="1656"/>
      <c r="AD107" s="1656"/>
      <c r="AE107" s="1656"/>
      <c r="AF107" s="1656"/>
      <c r="AG107" s="1656"/>
      <c r="AH107" s="1656"/>
      <c r="AI107" s="1656"/>
      <c r="AJ107" s="1656"/>
      <c r="AK107" s="1652"/>
      <c r="AL107" s="992"/>
      <c r="AM107" s="2127"/>
      <c r="AN107" s="2127"/>
      <c r="AO107" s="2127"/>
      <c r="AP107" s="2127"/>
      <c r="AQ107" s="986"/>
      <c r="AR107" s="986"/>
      <c r="AS107" s="986"/>
      <c r="AT107" s="986"/>
      <c r="AU107" s="986"/>
      <c r="AV107" s="986"/>
      <c r="AW107" s="1003"/>
      <c r="AX107" s="1003"/>
      <c r="AY107" s="1003"/>
      <c r="AZ107" s="1003"/>
      <c r="BA107" s="1003"/>
      <c r="BB107" s="1003"/>
      <c r="BC107" s="992"/>
      <c r="BD107" s="905"/>
      <c r="BE107" s="905"/>
      <c r="BF107" s="905"/>
      <c r="BG107" s="905"/>
      <c r="BH107" s="905"/>
      <c r="BI107" s="905"/>
      <c r="BJ107" s="905"/>
      <c r="BK107" s="905"/>
      <c r="BL107" s="905"/>
      <c r="BM107" s="905"/>
      <c r="BN107" s="905"/>
      <c r="BO107" s="905"/>
      <c r="BP107" s="905"/>
      <c r="BQ107" s="905"/>
      <c r="BR107" s="905"/>
      <c r="BS107" s="1462"/>
      <c r="BT107" s="1462"/>
      <c r="BU107" s="1462"/>
      <c r="BV107" s="1462"/>
      <c r="BW107" s="1462"/>
      <c r="BX107" s="1462"/>
      <c r="BY107" s="1462"/>
      <c r="BZ107" s="1462"/>
      <c r="CA107" s="1003"/>
      <c r="CB107" s="1326"/>
      <c r="CC107" s="1327"/>
      <c r="CD107" s="989"/>
      <c r="CE107" s="989"/>
      <c r="CF107" s="678"/>
      <c r="CG107" s="678"/>
      <c r="CH107" s="678"/>
      <c r="CI107" s="678"/>
      <c r="CJ107" s="678"/>
      <c r="CK107" s="464"/>
      <c r="CT107" s="210"/>
      <c r="CX107" s="215"/>
      <c r="CY107" s="2125"/>
      <c r="CZ107" s="215"/>
      <c r="DA107" s="679"/>
      <c r="DB107" s="215"/>
      <c r="DC107" s="215"/>
      <c r="DD107" s="215"/>
      <c r="DE107" s="215"/>
      <c r="DF107" s="215"/>
      <c r="DG107" s="215"/>
      <c r="DH107" s="215"/>
      <c r="DI107" s="215"/>
      <c r="DJ107" s="215"/>
      <c r="DK107" s="215"/>
      <c r="DL107" s="215"/>
      <c r="DM107" s="302"/>
      <c r="DN107" s="302"/>
      <c r="DO107" s="302"/>
      <c r="DP107" s="302"/>
      <c r="DQ107" s="302"/>
      <c r="DR107" s="302"/>
      <c r="DS107" s="302"/>
      <c r="DT107" s="302"/>
      <c r="DU107" s="302"/>
      <c r="DV107" s="302"/>
      <c r="DW107" s="677"/>
      <c r="DX107" s="675"/>
      <c r="DY107" s="675"/>
      <c r="DZ107" s="677"/>
      <c r="EA107" s="243"/>
      <c r="EB107" s="243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  <c r="EO107" s="209"/>
      <c r="EP107" s="209"/>
      <c r="EQ107" s="209"/>
      <c r="ER107" s="209"/>
      <c r="ES107" s="209"/>
      <c r="ET107" s="220"/>
      <c r="EU107" s="220"/>
      <c r="EV107" s="209"/>
      <c r="EW107" s="209"/>
      <c r="EX107" s="209"/>
      <c r="EY107" s="209"/>
      <c r="EZ107" s="209"/>
      <c r="FA107" s="209"/>
      <c r="FB107" s="209"/>
      <c r="FC107" s="209"/>
      <c r="FD107" s="209"/>
      <c r="FE107" s="209"/>
      <c r="FF107" s="209"/>
      <c r="FG107" s="209"/>
      <c r="FH107" s="209"/>
      <c r="FI107" s="209"/>
      <c r="FJ107" s="209"/>
      <c r="FK107" s="209"/>
      <c r="FL107" s="209"/>
      <c r="FM107" s="209"/>
      <c r="FN107" s="209"/>
      <c r="FO107" s="209"/>
    </row>
    <row r="108" spans="1:171" ht="3.9" customHeight="1">
      <c r="A108" s="849"/>
      <c r="C108" s="1027"/>
      <c r="D108" s="1456"/>
      <c r="E108" s="1547"/>
      <c r="F108" s="992"/>
      <c r="G108" s="992"/>
      <c r="H108" s="993"/>
      <c r="I108" s="993"/>
      <c r="J108" s="993"/>
      <c r="K108" s="994"/>
      <c r="L108" s="905"/>
      <c r="M108" s="905"/>
      <c r="N108" s="905"/>
      <c r="O108" s="905"/>
      <c r="P108" s="905"/>
      <c r="Q108" s="992"/>
      <c r="R108" s="992"/>
      <c r="S108" s="986"/>
      <c r="T108" s="986"/>
      <c r="U108" s="986"/>
      <c r="V108" s="986"/>
      <c r="W108" s="986"/>
      <c r="X108" s="986"/>
      <c r="Y108" s="986"/>
      <c r="Z108" s="992"/>
      <c r="AA108" s="992"/>
      <c r="AB108" s="986"/>
      <c r="AC108" s="986"/>
      <c r="AD108" s="986"/>
      <c r="AE108" s="986"/>
      <c r="AF108" s="986"/>
      <c r="AG108" s="986"/>
      <c r="AH108" s="986"/>
      <c r="AI108" s="992"/>
      <c r="AJ108" s="992"/>
      <c r="AK108" s="992"/>
      <c r="AL108" s="1006"/>
      <c r="AM108" s="1457"/>
      <c r="AN108" s="1457"/>
      <c r="AO108" s="1457"/>
      <c r="AP108" s="1457"/>
      <c r="AQ108" s="986"/>
      <c r="AR108" s="986"/>
      <c r="AS108" s="986"/>
      <c r="AT108" s="986"/>
      <c r="AU108" s="986"/>
      <c r="AV108" s="986"/>
      <c r="AW108" s="1003"/>
      <c r="AX108" s="1003"/>
      <c r="AY108" s="1003"/>
      <c r="AZ108" s="1003"/>
      <c r="BA108" s="1003"/>
      <c r="BB108" s="1003"/>
      <c r="BC108" s="992"/>
      <c r="BD108" s="905"/>
      <c r="BE108" s="905"/>
      <c r="BF108" s="905"/>
      <c r="BG108" s="905"/>
      <c r="BH108" s="905"/>
      <c r="BI108" s="905"/>
      <c r="BJ108" s="905"/>
      <c r="BK108" s="905"/>
      <c r="BL108" s="905"/>
      <c r="BM108" s="905"/>
      <c r="BN108" s="905"/>
      <c r="BO108" s="905"/>
      <c r="BP108" s="905"/>
      <c r="BQ108" s="905"/>
      <c r="BR108" s="905"/>
      <c r="BS108" s="1462"/>
      <c r="BT108" s="1462"/>
      <c r="BU108" s="1462"/>
      <c r="BV108" s="1462"/>
      <c r="BW108" s="1462"/>
      <c r="BX108" s="1462"/>
      <c r="BY108" s="1462"/>
      <c r="BZ108" s="1462"/>
      <c r="CA108" s="1003"/>
      <c r="CB108" s="1326"/>
      <c r="CC108" s="1327"/>
      <c r="CD108" s="989"/>
      <c r="CE108" s="989"/>
      <c r="CF108" s="678"/>
      <c r="CG108" s="678"/>
      <c r="CH108" s="678"/>
      <c r="CI108" s="678"/>
      <c r="CJ108" s="678"/>
      <c r="CK108" s="464"/>
      <c r="CT108" s="210"/>
      <c r="CX108" s="215"/>
      <c r="CY108" s="2125"/>
      <c r="CZ108" s="215"/>
      <c r="DA108" s="679"/>
      <c r="DB108" s="215"/>
      <c r="DC108" s="215"/>
      <c r="DD108" s="215"/>
      <c r="DE108" s="215"/>
      <c r="DF108" s="215"/>
      <c r="DG108" s="215"/>
      <c r="DH108" s="215"/>
      <c r="DI108" s="215"/>
      <c r="DJ108" s="215"/>
      <c r="DK108" s="215"/>
      <c r="DL108" s="215"/>
      <c r="DM108" s="302"/>
      <c r="DN108" s="302"/>
      <c r="DO108" s="302"/>
      <c r="DP108" s="302"/>
      <c r="DQ108" s="302"/>
      <c r="DR108" s="302"/>
      <c r="DS108" s="302"/>
      <c r="DT108" s="302"/>
      <c r="DU108" s="302"/>
      <c r="DV108" s="302"/>
      <c r="DW108" s="677"/>
      <c r="DX108" s="675"/>
      <c r="DY108" s="675"/>
      <c r="DZ108" s="677"/>
      <c r="EA108" s="243"/>
      <c r="EB108" s="243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  <c r="EO108" s="209"/>
      <c r="EP108" s="209"/>
      <c r="EQ108" s="209"/>
      <c r="ER108" s="209"/>
      <c r="ES108" s="209"/>
      <c r="ET108" s="220"/>
      <c r="EU108" s="220"/>
      <c r="EV108" s="209"/>
      <c r="EW108" s="209"/>
      <c r="EX108" s="209"/>
      <c r="EY108" s="209"/>
      <c r="EZ108" s="209"/>
      <c r="FA108" s="209"/>
      <c r="FB108" s="209"/>
      <c r="FC108" s="209"/>
      <c r="FD108" s="209"/>
      <c r="FE108" s="209"/>
      <c r="FF108" s="209"/>
      <c r="FG108" s="209"/>
      <c r="FH108" s="209"/>
      <c r="FI108" s="209"/>
      <c r="FJ108" s="209"/>
      <c r="FK108" s="209"/>
      <c r="FL108" s="209"/>
      <c r="FM108" s="209"/>
      <c r="FN108" s="209"/>
      <c r="FO108" s="209"/>
    </row>
    <row r="109" spans="1:171" ht="9" customHeight="1">
      <c r="A109" s="849"/>
      <c r="C109" s="1027"/>
      <c r="D109" s="1456"/>
      <c r="E109" s="1653"/>
      <c r="F109" s="992"/>
      <c r="G109" s="992"/>
      <c r="H109" s="993"/>
      <c r="I109" s="993"/>
      <c r="J109" s="993"/>
      <c r="K109" s="994"/>
      <c r="L109" s="905"/>
      <c r="M109" s="905"/>
      <c r="N109" s="905"/>
      <c r="O109" s="905"/>
      <c r="P109" s="905"/>
      <c r="Q109" s="992"/>
      <c r="R109" s="992"/>
      <c r="S109" s="986"/>
      <c r="T109" s="986"/>
      <c r="U109" s="986"/>
      <c r="V109" s="986"/>
      <c r="W109" s="986"/>
      <c r="X109" s="986"/>
      <c r="Y109" s="986"/>
      <c r="Z109" s="992"/>
      <c r="AA109" s="992"/>
      <c r="AB109" s="986"/>
      <c r="AC109" s="986"/>
      <c r="AD109" s="986"/>
      <c r="AE109" s="986"/>
      <c r="AF109" s="986"/>
      <c r="AG109" s="986"/>
      <c r="AH109" s="986"/>
      <c r="AI109" s="992"/>
      <c r="AJ109" s="992"/>
      <c r="AK109" s="992"/>
      <c r="AL109" s="992"/>
      <c r="AM109" s="1457"/>
      <c r="AN109" s="1457"/>
      <c r="AO109" s="1457"/>
      <c r="AP109" s="1457"/>
      <c r="AQ109" s="986"/>
      <c r="AR109" s="986"/>
      <c r="AS109" s="986"/>
      <c r="AT109" s="986"/>
      <c r="AU109" s="986"/>
      <c r="AV109" s="986"/>
      <c r="AW109" s="1003"/>
      <c r="AX109" s="1003"/>
      <c r="AY109" s="1003"/>
      <c r="AZ109" s="1003"/>
      <c r="BA109" s="1003"/>
      <c r="BB109" s="1003"/>
      <c r="BC109" s="992"/>
      <c r="BD109" s="905"/>
      <c r="BE109" s="905"/>
      <c r="BF109" s="905"/>
      <c r="BG109" s="905"/>
      <c r="BH109" s="905"/>
      <c r="BI109" s="905"/>
      <c r="BJ109" s="905"/>
      <c r="BK109" s="905"/>
      <c r="BL109" s="905"/>
      <c r="BM109" s="905"/>
      <c r="BN109" s="905"/>
      <c r="BO109" s="905"/>
      <c r="BP109" s="905"/>
      <c r="BQ109" s="905"/>
      <c r="BR109" s="905"/>
      <c r="BS109" s="1462"/>
      <c r="BT109" s="1462"/>
      <c r="BU109" s="1462"/>
      <c r="BV109" s="1462"/>
      <c r="BW109" s="1462"/>
      <c r="BX109" s="1462"/>
      <c r="BY109" s="1462"/>
      <c r="BZ109" s="1462"/>
      <c r="CA109" s="1003"/>
      <c r="CB109" s="1326"/>
      <c r="CC109" s="1327"/>
      <c r="CD109" s="989"/>
      <c r="CE109" s="989"/>
      <c r="CF109" s="678"/>
      <c r="CG109" s="678"/>
      <c r="CH109" s="678"/>
      <c r="CI109" s="678"/>
      <c r="CJ109" s="678"/>
      <c r="CK109" s="464"/>
      <c r="CT109" s="210"/>
      <c r="CX109" s="215"/>
      <c r="CY109" s="2125"/>
      <c r="CZ109" s="215"/>
      <c r="DA109" s="679"/>
      <c r="DB109" s="215"/>
      <c r="DC109" s="215"/>
      <c r="DD109" s="215"/>
      <c r="DE109" s="215"/>
      <c r="DF109" s="215"/>
      <c r="DG109" s="215"/>
      <c r="DH109" s="215"/>
      <c r="DI109" s="215"/>
      <c r="DJ109" s="215"/>
      <c r="DK109" s="215"/>
      <c r="DL109" s="215"/>
      <c r="DM109" s="302"/>
      <c r="DN109" s="302"/>
      <c r="DO109" s="302"/>
      <c r="DP109" s="302"/>
      <c r="DQ109" s="302"/>
      <c r="DR109" s="302"/>
      <c r="DS109" s="302"/>
      <c r="DT109" s="302"/>
      <c r="DU109" s="302"/>
      <c r="DV109" s="302"/>
      <c r="DW109" s="677"/>
      <c r="DX109" s="675"/>
      <c r="DY109" s="675"/>
      <c r="DZ109" s="677"/>
      <c r="EA109" s="243"/>
      <c r="EB109" s="243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  <c r="EO109" s="209"/>
      <c r="EP109" s="209"/>
      <c r="EQ109" s="209"/>
      <c r="ER109" s="209"/>
      <c r="ES109" s="209"/>
      <c r="ET109" s="220"/>
      <c r="EU109" s="220"/>
      <c r="EV109" s="209"/>
      <c r="EW109" s="209"/>
      <c r="EX109" s="209"/>
      <c r="EY109" s="209"/>
      <c r="EZ109" s="209"/>
      <c r="FA109" s="209"/>
      <c r="FB109" s="209"/>
      <c r="FC109" s="209"/>
      <c r="FD109" s="209"/>
      <c r="FE109" s="209"/>
      <c r="FF109" s="209"/>
      <c r="FG109" s="209"/>
      <c r="FH109" s="209"/>
      <c r="FI109" s="209"/>
      <c r="FJ109" s="209"/>
      <c r="FK109" s="209"/>
      <c r="FL109" s="209"/>
      <c r="FM109" s="209"/>
      <c r="FN109" s="209"/>
      <c r="FO109" s="209"/>
    </row>
    <row r="110" spans="1:171" ht="3.9" customHeight="1">
      <c r="A110" s="849"/>
      <c r="C110" s="1027"/>
      <c r="D110" s="1456"/>
      <c r="E110" s="1653"/>
      <c r="F110" s="992"/>
      <c r="G110" s="992"/>
      <c r="H110" s="993"/>
      <c r="I110" s="993"/>
      <c r="J110" s="993"/>
      <c r="K110" s="994"/>
      <c r="L110" s="905"/>
      <c r="M110" s="905"/>
      <c r="N110" s="905"/>
      <c r="O110" s="905"/>
      <c r="P110" s="905"/>
      <c r="Q110" s="992"/>
      <c r="R110" s="992"/>
      <c r="S110" s="986"/>
      <c r="T110" s="986"/>
      <c r="U110" s="986"/>
      <c r="V110" s="986"/>
      <c r="W110" s="986"/>
      <c r="X110" s="986"/>
      <c r="Y110" s="986"/>
      <c r="Z110" s="992"/>
      <c r="AA110" s="992"/>
      <c r="AB110" s="986"/>
      <c r="AC110" s="986"/>
      <c r="AD110" s="986"/>
      <c r="AE110" s="986"/>
      <c r="AF110" s="986"/>
      <c r="AG110" s="986"/>
      <c r="AH110" s="986"/>
      <c r="AI110" s="992"/>
      <c r="AJ110" s="992"/>
      <c r="AK110" s="992"/>
      <c r="AL110" s="992"/>
      <c r="AM110" s="1457"/>
      <c r="AN110" s="1457"/>
      <c r="AO110" s="1457"/>
      <c r="AP110" s="1457"/>
      <c r="AQ110" s="986"/>
      <c r="AR110" s="986"/>
      <c r="AS110" s="986"/>
      <c r="AT110" s="986"/>
      <c r="AU110" s="986"/>
      <c r="AV110" s="986"/>
      <c r="AW110" s="1003"/>
      <c r="AX110" s="1003"/>
      <c r="AY110" s="1003"/>
      <c r="AZ110" s="1003"/>
      <c r="BA110" s="1003"/>
      <c r="BB110" s="1003"/>
      <c r="BC110" s="992"/>
      <c r="BD110" s="905"/>
      <c r="BE110" s="905"/>
      <c r="BF110" s="905"/>
      <c r="BG110" s="905"/>
      <c r="BH110" s="905"/>
      <c r="BI110" s="905"/>
      <c r="BJ110" s="905"/>
      <c r="BK110" s="905"/>
      <c r="BL110" s="905"/>
      <c r="BM110" s="905"/>
      <c r="BN110" s="905"/>
      <c r="BO110" s="905"/>
      <c r="BP110" s="905"/>
      <c r="BQ110" s="905"/>
      <c r="BR110" s="905"/>
      <c r="BS110" s="1462"/>
      <c r="BT110" s="1462"/>
      <c r="BU110" s="1462"/>
      <c r="BV110" s="1462"/>
      <c r="BW110" s="1462"/>
      <c r="BX110" s="1462"/>
      <c r="BY110" s="1462"/>
      <c r="BZ110" s="1462"/>
      <c r="CA110" s="1003"/>
      <c r="CB110" s="1326"/>
      <c r="CC110" s="1327"/>
      <c r="CD110" s="989"/>
      <c r="CE110" s="989"/>
      <c r="CF110" s="678"/>
      <c r="CG110" s="678"/>
      <c r="CH110" s="678"/>
      <c r="CI110" s="678"/>
      <c r="CJ110" s="678"/>
      <c r="CK110" s="464"/>
      <c r="CT110" s="210"/>
      <c r="CX110" s="215"/>
      <c r="CY110" s="2125"/>
      <c r="CZ110" s="215"/>
      <c r="DA110" s="679"/>
      <c r="DB110" s="215"/>
      <c r="DC110" s="215"/>
      <c r="DD110" s="215"/>
      <c r="DE110" s="215"/>
      <c r="DF110" s="215"/>
      <c r="DG110" s="215"/>
      <c r="DH110" s="215"/>
      <c r="DI110" s="215"/>
      <c r="DJ110" s="215"/>
      <c r="DK110" s="215"/>
      <c r="DL110" s="215"/>
      <c r="DM110" s="302"/>
      <c r="DN110" s="302"/>
      <c r="DO110" s="302"/>
      <c r="DP110" s="302"/>
      <c r="DQ110" s="302"/>
      <c r="DR110" s="302"/>
      <c r="DS110" s="302"/>
      <c r="DT110" s="302"/>
      <c r="DU110" s="302"/>
      <c r="DV110" s="302"/>
      <c r="DW110" s="677"/>
      <c r="DX110" s="675"/>
      <c r="DY110" s="675"/>
      <c r="DZ110" s="677"/>
      <c r="EA110" s="243"/>
      <c r="EB110" s="243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  <c r="EO110" s="209"/>
      <c r="EP110" s="209"/>
      <c r="EQ110" s="209"/>
      <c r="ER110" s="209"/>
      <c r="ES110" s="209"/>
      <c r="ET110" s="220"/>
      <c r="EU110" s="220"/>
      <c r="EV110" s="209"/>
      <c r="EW110" s="209"/>
      <c r="EX110" s="209"/>
      <c r="EY110" s="209"/>
      <c r="EZ110" s="209"/>
      <c r="FA110" s="209"/>
      <c r="FB110" s="209"/>
      <c r="FC110" s="209"/>
      <c r="FD110" s="209"/>
      <c r="FE110" s="209"/>
      <c r="FF110" s="209"/>
      <c r="FG110" s="209"/>
      <c r="FH110" s="209"/>
      <c r="FI110" s="209"/>
      <c r="FJ110" s="209"/>
      <c r="FK110" s="209"/>
      <c r="FL110" s="209"/>
      <c r="FM110" s="209"/>
      <c r="FN110" s="209"/>
      <c r="FO110" s="209"/>
    </row>
    <row r="111" spans="1:171" ht="24.9" hidden="1" customHeight="1">
      <c r="A111" s="849"/>
      <c r="C111" s="1027"/>
      <c r="D111" s="905"/>
      <c r="E111" s="1139"/>
      <c r="G111" s="1362"/>
      <c r="H111" s="1362"/>
      <c r="I111" s="1362"/>
      <c r="J111" s="1362"/>
      <c r="K111" s="1362"/>
      <c r="L111" s="1362"/>
      <c r="M111" s="1362"/>
      <c r="O111" s="1362"/>
      <c r="P111" s="1362"/>
      <c r="Q111" s="1362"/>
      <c r="R111" s="1846"/>
      <c r="S111" s="1846"/>
      <c r="T111" s="1846"/>
      <c r="U111" s="1846"/>
      <c r="V111" s="1362"/>
      <c r="W111" s="1362"/>
      <c r="X111" s="1362"/>
      <c r="Y111" s="1362"/>
      <c r="Z111" s="1362"/>
      <c r="AA111" s="1362"/>
      <c r="AB111" s="1362"/>
      <c r="AC111" s="1362"/>
      <c r="AD111" s="1362"/>
      <c r="AE111" s="1362"/>
      <c r="AF111" s="1362"/>
      <c r="AG111" s="1362"/>
      <c r="AH111" s="1362"/>
      <c r="AI111" s="2126"/>
      <c r="AJ111" s="2126"/>
      <c r="AK111" s="2126"/>
      <c r="AL111" s="905"/>
      <c r="AM111" s="1846"/>
      <c r="AN111" s="1846"/>
      <c r="AO111" s="1846"/>
      <c r="AP111" s="1846"/>
      <c r="AQ111" s="1362"/>
      <c r="AR111" s="1362"/>
      <c r="AS111" s="1362"/>
      <c r="AT111" s="1362"/>
      <c r="AU111" s="1362"/>
      <c r="AV111" s="1362"/>
      <c r="AW111" s="1362"/>
      <c r="AX111" s="1362"/>
      <c r="AY111" s="1362"/>
      <c r="AZ111" s="1362"/>
      <c r="BA111" s="1362"/>
      <c r="BB111" s="1362"/>
      <c r="BC111" s="1362"/>
      <c r="BD111" s="1362"/>
      <c r="BE111" s="1362"/>
      <c r="BF111" s="1362"/>
      <c r="BG111" s="1362"/>
      <c r="BH111" s="1362"/>
      <c r="BI111" s="1362"/>
      <c r="BJ111" s="1362"/>
      <c r="BK111" s="1362"/>
      <c r="BL111" s="1362"/>
      <c r="BM111" s="1362"/>
      <c r="BN111" s="1362"/>
      <c r="BO111" s="1362"/>
      <c r="BP111" s="1362"/>
      <c r="BQ111" s="1362"/>
      <c r="BR111" s="1362"/>
      <c r="BS111" s="1362"/>
      <c r="BT111" s="1362"/>
      <c r="BU111" s="1362"/>
      <c r="BV111" s="1362"/>
      <c r="BW111" s="1846"/>
      <c r="BX111" s="1846"/>
      <c r="BY111" s="1846"/>
      <c r="BZ111" s="1846"/>
      <c r="CA111" s="1846"/>
      <c r="CB111" s="1445"/>
      <c r="CC111" s="1327"/>
      <c r="CD111" s="989"/>
      <c r="CE111" s="989"/>
      <c r="CF111" s="678"/>
      <c r="CG111" s="678"/>
      <c r="CH111" s="678"/>
      <c r="CI111" s="678"/>
      <c r="CJ111" s="678"/>
      <c r="CK111" s="464"/>
      <c r="CT111" s="210"/>
      <c r="CX111" s="215"/>
      <c r="CY111" s="2125"/>
      <c r="CZ111" s="215"/>
      <c r="DA111" s="679"/>
      <c r="DB111" s="215"/>
      <c r="DC111" s="215"/>
      <c r="DD111" s="215"/>
      <c r="DE111" s="215"/>
      <c r="DF111" s="215"/>
      <c r="DG111" s="215"/>
      <c r="DH111" s="215"/>
      <c r="DI111" s="215"/>
      <c r="DJ111" s="215"/>
      <c r="DK111" s="215"/>
      <c r="DL111" s="215"/>
      <c r="DM111" s="302"/>
      <c r="DN111" s="302"/>
      <c r="DO111" s="302"/>
      <c r="DP111" s="302"/>
      <c r="DQ111" s="302"/>
      <c r="DR111" s="302"/>
      <c r="DS111" s="302"/>
      <c r="DT111" s="302"/>
      <c r="DU111" s="302"/>
      <c r="DV111" s="302"/>
      <c r="DW111" s="677"/>
      <c r="DX111" s="675"/>
      <c r="DY111" s="675"/>
      <c r="DZ111" s="677"/>
      <c r="EA111" s="243"/>
      <c r="EB111" s="243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  <c r="EO111" s="209"/>
      <c r="EP111" s="209"/>
      <c r="EQ111" s="209"/>
      <c r="ER111" s="209"/>
      <c r="ES111" s="209"/>
      <c r="ET111" s="220"/>
      <c r="EU111" s="220"/>
      <c r="EV111" s="209"/>
      <c r="EW111" s="209"/>
      <c r="EX111" s="209"/>
      <c r="EY111" s="209"/>
      <c r="EZ111" s="209"/>
      <c r="FA111" s="209"/>
      <c r="FB111" s="209"/>
      <c r="FC111" s="209"/>
      <c r="FD111" s="209"/>
      <c r="FE111" s="209"/>
      <c r="FF111" s="209"/>
      <c r="FG111" s="209"/>
      <c r="FH111" s="209"/>
      <c r="FI111" s="209"/>
      <c r="FJ111" s="209"/>
      <c r="FK111" s="209"/>
      <c r="FL111" s="209"/>
      <c r="FM111" s="209"/>
      <c r="FN111" s="209"/>
      <c r="FO111" s="209"/>
    </row>
    <row r="112" spans="1:171" ht="3.9" hidden="1" customHeight="1">
      <c r="A112" s="849"/>
      <c r="C112" s="1027"/>
      <c r="D112" s="905"/>
      <c r="E112" s="1445"/>
      <c r="F112" s="1445"/>
      <c r="G112" s="1445"/>
      <c r="H112" s="1445"/>
      <c r="I112" s="1445"/>
      <c r="J112" s="1445"/>
      <c r="K112" s="1445"/>
      <c r="L112" s="1445"/>
      <c r="M112" s="1445"/>
      <c r="N112" s="1445"/>
      <c r="O112" s="1445"/>
      <c r="P112" s="1445"/>
      <c r="Q112" s="1445"/>
      <c r="R112" s="1445"/>
      <c r="S112" s="1445"/>
      <c r="T112" s="1445"/>
      <c r="U112" s="1445"/>
      <c r="V112" s="1445"/>
      <c r="W112" s="1445"/>
      <c r="X112" s="1445"/>
      <c r="Y112" s="1445"/>
      <c r="Z112" s="1445"/>
      <c r="AA112" s="1445"/>
      <c r="AB112" s="1445"/>
      <c r="AC112" s="1445"/>
      <c r="AD112" s="1445"/>
      <c r="AE112" s="1445"/>
      <c r="AF112" s="1445"/>
      <c r="AG112" s="1445"/>
      <c r="AH112" s="1445"/>
      <c r="AI112" s="1445"/>
      <c r="AJ112" s="1445"/>
      <c r="AK112" s="1445"/>
      <c r="AL112" s="1445"/>
      <c r="AM112" s="1445"/>
      <c r="AN112" s="1445"/>
      <c r="AO112" s="1445"/>
      <c r="AP112" s="1445"/>
      <c r="AQ112" s="1445"/>
      <c r="AR112" s="1445"/>
      <c r="AS112" s="1445"/>
      <c r="AT112" s="1445"/>
      <c r="AU112" s="1445"/>
      <c r="AV112" s="1445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327"/>
      <c r="CD112" s="989"/>
      <c r="CE112" s="989"/>
      <c r="CF112" s="678"/>
      <c r="CG112" s="678"/>
      <c r="CH112" s="678"/>
      <c r="CI112" s="678"/>
      <c r="CJ112" s="678"/>
      <c r="CK112" s="464"/>
      <c r="CT112" s="210"/>
      <c r="CX112" s="215"/>
      <c r="CY112" s="2125"/>
      <c r="CZ112" s="215"/>
      <c r="DA112" s="679"/>
      <c r="DB112" s="215"/>
      <c r="DC112" s="215"/>
      <c r="DD112" s="215"/>
      <c r="DE112" s="215"/>
      <c r="DF112" s="215"/>
      <c r="DG112" s="215"/>
      <c r="DH112" s="215"/>
      <c r="DI112" s="215"/>
      <c r="DJ112" s="215"/>
      <c r="DK112" s="215"/>
      <c r="DL112" s="215"/>
      <c r="DM112" s="302"/>
      <c r="DN112" s="302"/>
      <c r="DO112" s="302"/>
      <c r="DP112" s="302"/>
      <c r="DQ112" s="302"/>
      <c r="DR112" s="302"/>
      <c r="DS112" s="302"/>
      <c r="DT112" s="302"/>
      <c r="DU112" s="302"/>
      <c r="DV112" s="302"/>
      <c r="DW112" s="677"/>
      <c r="DX112" s="675"/>
      <c r="DY112" s="675"/>
      <c r="DZ112" s="677"/>
      <c r="EA112" s="243"/>
      <c r="EB112" s="243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  <c r="EO112" s="209"/>
      <c r="EP112" s="209"/>
      <c r="EQ112" s="209"/>
      <c r="ER112" s="209"/>
      <c r="ES112" s="209"/>
      <c r="ET112" s="220"/>
      <c r="EU112" s="220"/>
      <c r="EV112" s="209"/>
      <c r="EW112" s="209"/>
      <c r="EX112" s="209"/>
      <c r="EY112" s="209"/>
      <c r="EZ112" s="209"/>
      <c r="FA112" s="209"/>
      <c r="FB112" s="209"/>
      <c r="FC112" s="209"/>
      <c r="FD112" s="209"/>
      <c r="FE112" s="209"/>
      <c r="FF112" s="209"/>
      <c r="FG112" s="209"/>
      <c r="FH112" s="209"/>
      <c r="FI112" s="209"/>
      <c r="FJ112" s="209"/>
      <c r="FK112" s="209"/>
      <c r="FL112" s="209"/>
      <c r="FM112" s="209"/>
      <c r="FN112" s="209"/>
      <c r="FO112" s="209"/>
    </row>
    <row r="113" spans="1:171" s="910" customFormat="1" ht="24.9" hidden="1" customHeight="1">
      <c r="A113" s="849"/>
      <c r="B113" s="940"/>
      <c r="C113" s="1027"/>
      <c r="D113" s="1445"/>
      <c r="E113" s="1445"/>
      <c r="F113" s="1042"/>
      <c r="G113" s="1765"/>
      <c r="H113" s="1765"/>
      <c r="I113" s="1765"/>
      <c r="J113" s="1765"/>
      <c r="K113" s="1766"/>
      <c r="L113" s="1384"/>
      <c r="M113" s="1384"/>
      <c r="N113" s="1384"/>
      <c r="O113" s="1384"/>
      <c r="P113" s="1384"/>
      <c r="Q113" s="1042"/>
      <c r="R113" s="1767"/>
      <c r="S113" s="1767"/>
      <c r="T113" s="1767"/>
      <c r="U113" s="1767"/>
      <c r="V113" s="1767"/>
      <c r="W113" s="1767"/>
      <c r="X113" s="1767"/>
      <c r="Y113" s="1767"/>
      <c r="Z113" s="1042"/>
      <c r="AA113" s="1767"/>
      <c r="AB113" s="1767"/>
      <c r="AC113" s="1767"/>
      <c r="AD113" s="1767"/>
      <c r="AE113" s="1767"/>
      <c r="AF113" s="1767"/>
      <c r="AG113" s="1767"/>
      <c r="AH113" s="1767"/>
      <c r="AI113" s="1042"/>
      <c r="AJ113" s="1042"/>
      <c r="AK113" s="1042"/>
      <c r="AL113" s="1042"/>
      <c r="AM113" s="1042"/>
      <c r="AN113" s="1042"/>
      <c r="AO113" s="1767"/>
      <c r="AP113" s="1768"/>
      <c r="AQ113" s="1767"/>
      <c r="AR113" s="1767"/>
      <c r="AS113" s="1767"/>
      <c r="AT113" s="1767"/>
      <c r="AU113" s="1767"/>
      <c r="AV113" s="1767"/>
      <c r="AW113" s="1326"/>
      <c r="AX113" s="1326"/>
      <c r="AY113" s="1326"/>
      <c r="AZ113" s="1326"/>
      <c r="BA113" s="1326"/>
      <c r="BB113" s="1326"/>
      <c r="BC113" s="1384"/>
      <c r="BD113" s="1384"/>
      <c r="BE113" s="1384"/>
      <c r="BF113" s="1384"/>
      <c r="BG113" s="1384"/>
      <c r="BH113" s="1042"/>
      <c r="BI113" s="1042"/>
      <c r="BJ113" s="1042"/>
      <c r="BK113" s="1767"/>
      <c r="BL113" s="1767"/>
      <c r="BM113" s="1767"/>
      <c r="BN113" s="1767"/>
      <c r="BO113" s="1767"/>
      <c r="BP113" s="1767"/>
      <c r="BQ113" s="1767"/>
      <c r="BR113" s="1042"/>
      <c r="BS113" s="1767"/>
      <c r="BT113" s="1767"/>
      <c r="BU113" s="1767"/>
      <c r="BV113" s="1767"/>
      <c r="BW113" s="1767"/>
      <c r="BX113" s="1767"/>
      <c r="BY113" s="1767"/>
      <c r="BZ113" s="1767"/>
      <c r="CA113" s="1326"/>
      <c r="CB113" s="1326"/>
      <c r="CC113" s="1327"/>
      <c r="CD113" s="989"/>
      <c r="CE113" s="989"/>
      <c r="CF113" s="1254"/>
      <c r="CG113" s="1254"/>
      <c r="CH113" s="1254"/>
      <c r="CI113" s="1254"/>
      <c r="CJ113" s="1254"/>
      <c r="CK113" s="906"/>
      <c r="CL113" s="908"/>
      <c r="CM113" s="908"/>
      <c r="CN113" s="908"/>
      <c r="CO113" s="908"/>
      <c r="CP113" s="908"/>
      <c r="CQ113" s="908"/>
      <c r="CR113" s="908"/>
      <c r="CS113" s="908"/>
      <c r="CT113" s="909"/>
      <c r="CU113" s="908"/>
      <c r="CV113" s="908"/>
      <c r="CW113" s="908"/>
      <c r="CX113" s="1255"/>
      <c r="CY113" s="2125"/>
      <c r="CZ113" s="1255"/>
      <c r="DA113" s="1256"/>
      <c r="DB113" s="1255"/>
      <c r="DC113" s="1255"/>
      <c r="DD113" s="1255"/>
      <c r="DE113" s="1255"/>
      <c r="DF113" s="1255"/>
      <c r="DG113" s="1255"/>
      <c r="DH113" s="1255"/>
      <c r="DI113" s="1255"/>
      <c r="DJ113" s="1255"/>
      <c r="DK113" s="1255"/>
      <c r="DL113" s="1255"/>
      <c r="DM113" s="1257"/>
      <c r="DN113" s="1257"/>
      <c r="DO113" s="1257"/>
      <c r="DP113" s="1257"/>
      <c r="DQ113" s="1257"/>
      <c r="DR113" s="1257"/>
      <c r="DS113" s="1257"/>
      <c r="DT113" s="1257"/>
      <c r="DU113" s="1257"/>
      <c r="DV113" s="1257"/>
      <c r="DW113" s="1258"/>
      <c r="DX113" s="1259"/>
      <c r="DY113" s="1259"/>
      <c r="DZ113" s="1258"/>
      <c r="EA113" s="1260"/>
      <c r="EB113" s="1260"/>
      <c r="EC113" s="908"/>
      <c r="ED113" s="908"/>
      <c r="EE113" s="908"/>
      <c r="EF113" s="908"/>
      <c r="EG113" s="908"/>
      <c r="EH113" s="908"/>
      <c r="EI113" s="908"/>
      <c r="EJ113" s="908"/>
      <c r="EK113" s="908"/>
      <c r="EL113" s="908"/>
      <c r="EM113" s="908"/>
      <c r="EN113" s="908"/>
      <c r="EO113" s="908"/>
      <c r="EP113" s="908"/>
      <c r="EQ113" s="908"/>
      <c r="ER113" s="908"/>
      <c r="ES113" s="908"/>
      <c r="ET113" s="1261"/>
      <c r="EU113" s="1261"/>
      <c r="EV113" s="908"/>
      <c r="EW113" s="908"/>
      <c r="EX113" s="908"/>
      <c r="EY113" s="908"/>
      <c r="EZ113" s="908"/>
      <c r="FA113" s="908"/>
      <c r="FB113" s="908"/>
      <c r="FC113" s="908"/>
      <c r="FD113" s="908"/>
      <c r="FE113" s="908"/>
      <c r="FF113" s="908"/>
      <c r="FG113" s="908"/>
      <c r="FH113" s="908"/>
      <c r="FI113" s="908"/>
      <c r="FJ113" s="908"/>
      <c r="FK113" s="908"/>
      <c r="FL113" s="908"/>
      <c r="FM113" s="908"/>
      <c r="FN113" s="908"/>
      <c r="FO113" s="908"/>
    </row>
    <row r="114" spans="1:171" s="1284" customFormat="1" ht="28.2">
      <c r="A114" s="1268"/>
      <c r="B114" s="1266"/>
      <c r="C114" s="1263"/>
      <c r="D114" s="1262"/>
      <c r="E114" s="1262"/>
      <c r="F114" s="1263"/>
      <c r="G114" s="1264"/>
      <c r="H114" s="1264"/>
      <c r="I114" s="1264"/>
      <c r="J114" s="1264"/>
      <c r="K114" s="1265"/>
      <c r="L114" s="1285"/>
      <c r="M114" s="1285"/>
      <c r="N114" s="1285"/>
      <c r="O114" s="1285"/>
      <c r="P114" s="1285"/>
      <c r="Q114" s="1266"/>
      <c r="R114" s="1266"/>
      <c r="S114" s="1267"/>
      <c r="T114" s="1267"/>
      <c r="U114" s="1267"/>
      <c r="V114" s="1267"/>
      <c r="W114" s="1267"/>
      <c r="X114" s="1267"/>
      <c r="Y114" s="1267"/>
      <c r="Z114" s="1266"/>
      <c r="AA114" s="1266"/>
      <c r="AB114" s="1267"/>
      <c r="AC114" s="1267"/>
      <c r="AD114" s="1267"/>
      <c r="AE114" s="1267"/>
      <c r="AF114" s="1267"/>
      <c r="AG114" s="1267"/>
      <c r="AH114" s="1267"/>
      <c r="AI114" s="1266"/>
      <c r="AJ114" s="1266"/>
      <c r="AK114" s="1266"/>
      <c r="AL114" s="1266"/>
      <c r="AM114" s="1266"/>
      <c r="AN114" s="1266"/>
      <c r="AO114" s="1266"/>
      <c r="AP114" s="1269"/>
      <c r="AQ114" s="1267"/>
      <c r="AR114" s="1267"/>
      <c r="AS114" s="1267"/>
      <c r="AT114" s="1267"/>
      <c r="AU114" s="1267"/>
      <c r="AV114" s="1267"/>
      <c r="AW114" s="1270"/>
      <c r="AX114" s="1270"/>
      <c r="AY114" s="1270"/>
      <c r="AZ114" s="1270"/>
      <c r="BA114" s="1270"/>
      <c r="BB114" s="1270"/>
      <c r="BC114" s="1271"/>
      <c r="BD114" s="1271"/>
      <c r="BE114" s="1271"/>
      <c r="BF114" s="1271"/>
      <c r="BG114" s="1271"/>
      <c r="BH114" s="1266"/>
      <c r="BI114" s="1266"/>
      <c r="BJ114" s="1266"/>
      <c r="BK114" s="1267"/>
      <c r="BL114" s="1267"/>
      <c r="BM114" s="1267"/>
      <c r="BN114" s="1267"/>
      <c r="BO114" s="1267"/>
      <c r="BP114" s="1267"/>
      <c r="BQ114" s="1267"/>
      <c r="BR114" s="1266"/>
      <c r="BS114" s="1267"/>
      <c r="BT114" s="1267"/>
      <c r="BU114" s="1267"/>
      <c r="BV114" s="1267"/>
      <c r="BW114" s="1267"/>
      <c r="BX114" s="1267"/>
      <c r="BY114" s="1267"/>
      <c r="BZ114" s="1267"/>
      <c r="CA114" s="1271"/>
      <c r="CB114" s="1271"/>
      <c r="CC114" s="1271"/>
      <c r="CD114" s="1272"/>
      <c r="CE114" s="1272"/>
      <c r="CF114" s="1273"/>
      <c r="CG114" s="1274"/>
      <c r="CH114" s="1274"/>
      <c r="CI114" s="1275"/>
      <c r="CJ114" s="1275"/>
      <c r="CK114" s="1275"/>
      <c r="CL114" s="1276"/>
      <c r="CM114" s="1276"/>
      <c r="CN114" s="1276"/>
      <c r="CO114" s="1276"/>
      <c r="CP114" s="1276"/>
      <c r="CQ114" s="1276"/>
      <c r="CR114" s="1276"/>
      <c r="CS114" s="1276"/>
      <c r="CT114" s="1276"/>
      <c r="CU114" s="1276"/>
      <c r="CV114" s="1276"/>
      <c r="CW114" s="1276"/>
      <c r="CX114" s="1277"/>
      <c r="CY114" s="2125"/>
      <c r="CZ114" s="1277"/>
      <c r="DA114" s="1278"/>
      <c r="DB114" s="1277"/>
      <c r="DC114" s="1277"/>
      <c r="DD114" s="1277"/>
      <c r="DE114" s="1277"/>
      <c r="DF114" s="1277"/>
      <c r="DG114" s="1277"/>
      <c r="DH114" s="1277"/>
      <c r="DI114" s="1277"/>
      <c r="DJ114" s="1277"/>
      <c r="DK114" s="1277"/>
      <c r="DL114" s="1277"/>
      <c r="DM114" s="1279"/>
      <c r="DN114" s="1279"/>
      <c r="DO114" s="1279"/>
      <c r="DP114" s="1279"/>
      <c r="DQ114" s="1279"/>
      <c r="DR114" s="1279"/>
      <c r="DS114" s="1279"/>
      <c r="DT114" s="1279"/>
      <c r="DU114" s="1279"/>
      <c r="DV114" s="1279"/>
      <c r="DW114" s="1280"/>
      <c r="DX114" s="1281"/>
      <c r="DY114" s="1281"/>
      <c r="DZ114" s="1280"/>
      <c r="EA114" s="1282"/>
      <c r="EB114" s="1282"/>
      <c r="EC114" s="1276"/>
      <c r="ED114" s="1276"/>
      <c r="EE114" s="1276"/>
      <c r="EF114" s="1276"/>
      <c r="EG114" s="1276"/>
      <c r="EH114" s="1276"/>
      <c r="EI114" s="1276"/>
      <c r="EJ114" s="1276"/>
      <c r="EK114" s="1276"/>
      <c r="EL114" s="1276"/>
      <c r="EM114" s="1276"/>
      <c r="EN114" s="1276"/>
      <c r="EO114" s="1276"/>
      <c r="EP114" s="1276"/>
      <c r="EQ114" s="1276"/>
      <c r="ER114" s="1276"/>
      <c r="ES114" s="1276"/>
      <c r="ET114" s="1283"/>
      <c r="EU114" s="1283"/>
      <c r="EV114" s="1276"/>
      <c r="EW114" s="1276"/>
      <c r="EX114" s="1276"/>
      <c r="EY114" s="1276"/>
      <c r="EZ114" s="1276"/>
      <c r="FA114" s="1276"/>
      <c r="FB114" s="1276"/>
      <c r="FC114" s="1276"/>
      <c r="FD114" s="1276"/>
      <c r="FE114" s="1276"/>
      <c r="FF114" s="1276"/>
      <c r="FG114" s="1276"/>
      <c r="FH114" s="1276"/>
      <c r="FI114" s="1276"/>
      <c r="FJ114" s="1276"/>
      <c r="FK114" s="1276"/>
      <c r="FL114" s="1276"/>
      <c r="FM114" s="1276"/>
      <c r="FN114" s="1276"/>
      <c r="FO114" s="1276"/>
    </row>
    <row r="115" spans="1:171" ht="28.2" hidden="1">
      <c r="A115" s="849"/>
      <c r="C115" s="947"/>
      <c r="D115" s="1000"/>
      <c r="E115" s="967"/>
      <c r="F115" s="1001"/>
      <c r="G115" s="993"/>
      <c r="H115" s="993"/>
      <c r="I115" s="993"/>
      <c r="J115" s="993"/>
      <c r="K115" s="994"/>
      <c r="L115" s="1253"/>
      <c r="M115" s="1253"/>
      <c r="N115" s="1253"/>
      <c r="O115" s="1253"/>
      <c r="P115" s="1253"/>
      <c r="Q115" s="962"/>
      <c r="R115" s="986"/>
      <c r="S115" s="986"/>
      <c r="T115" s="986"/>
      <c r="U115" s="986"/>
      <c r="V115" s="986"/>
      <c r="W115" s="986"/>
      <c r="X115" s="986"/>
      <c r="Y115" s="986"/>
      <c r="Z115" s="962"/>
      <c r="AA115" s="986"/>
      <c r="AB115" s="986"/>
      <c r="AC115" s="986"/>
      <c r="AD115" s="986"/>
      <c r="AE115" s="986"/>
      <c r="AF115" s="986"/>
      <c r="AG115" s="986"/>
      <c r="AH115" s="986"/>
      <c r="AI115" s="963"/>
      <c r="AJ115" s="962"/>
      <c r="AK115" s="962"/>
      <c r="AL115" s="948"/>
      <c r="AM115" s="948"/>
      <c r="AN115" s="995"/>
      <c r="AO115" s="997"/>
      <c r="AP115" s="996"/>
      <c r="AQ115" s="997"/>
      <c r="AR115" s="997"/>
      <c r="AS115" s="997"/>
      <c r="AT115" s="997"/>
      <c r="AU115" s="997"/>
      <c r="AV115" s="997"/>
      <c r="AW115" s="998"/>
      <c r="AX115" s="998"/>
      <c r="AY115" s="998"/>
      <c r="AZ115" s="998"/>
      <c r="BA115" s="998"/>
      <c r="BB115" s="998"/>
      <c r="BC115" s="999"/>
      <c r="BD115" s="999"/>
      <c r="BE115" s="999"/>
      <c r="BF115" s="999"/>
      <c r="BG115" s="999"/>
      <c r="BH115" s="2114"/>
      <c r="BI115" s="2114"/>
      <c r="BJ115" s="2114"/>
      <c r="BK115" s="997"/>
      <c r="BL115" s="997"/>
      <c r="BM115" s="997"/>
      <c r="BN115" s="997"/>
      <c r="BO115" s="997"/>
      <c r="BP115" s="997"/>
      <c r="BQ115" s="997"/>
      <c r="BR115" s="1552"/>
      <c r="BS115" s="997"/>
      <c r="BT115" s="997"/>
      <c r="BU115" s="997"/>
      <c r="BV115" s="997"/>
      <c r="BW115" s="997"/>
      <c r="BX115" s="997"/>
      <c r="BY115" s="997"/>
      <c r="BZ115" s="997"/>
      <c r="CA115" s="947"/>
      <c r="CB115" s="1006"/>
      <c r="CC115" s="1006"/>
      <c r="CD115" s="1002"/>
      <c r="CE115" s="1002"/>
      <c r="CF115" s="680"/>
      <c r="CG115" s="680"/>
      <c r="CH115" s="680"/>
      <c r="CI115" s="464"/>
      <c r="CJ115" s="464"/>
      <c r="CK115" s="464"/>
      <c r="CT115" s="210"/>
      <c r="CX115" s="215"/>
      <c r="CY115" s="2125"/>
      <c r="CZ115" s="215"/>
      <c r="DA115" s="679"/>
      <c r="DB115" s="215"/>
      <c r="DC115" s="215"/>
      <c r="DD115" s="215"/>
      <c r="DE115" s="215"/>
      <c r="DF115" s="215"/>
      <c r="DG115" s="215"/>
      <c r="DH115" s="215"/>
      <c r="DI115" s="215"/>
      <c r="DJ115" s="215"/>
      <c r="DK115" s="215"/>
      <c r="DL115" s="215"/>
      <c r="DM115" s="302"/>
      <c r="DN115" s="302"/>
      <c r="DO115" s="302"/>
      <c r="DP115" s="302"/>
      <c r="DQ115" s="302"/>
      <c r="DR115" s="302"/>
      <c r="DS115" s="302"/>
      <c r="DT115" s="302"/>
      <c r="DU115" s="302"/>
      <c r="DV115" s="302"/>
      <c r="DW115" s="677"/>
      <c r="DX115" s="675"/>
      <c r="DY115" s="675"/>
      <c r="DZ115" s="677"/>
      <c r="EA115" s="243"/>
      <c r="EB115" s="243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  <c r="EO115" s="209"/>
      <c r="EP115" s="209"/>
      <c r="EQ115" s="209"/>
      <c r="ER115" s="209"/>
      <c r="ES115" s="209"/>
      <c r="ET115" s="220"/>
      <c r="EU115" s="220"/>
      <c r="EV115" s="209"/>
      <c r="EW115" s="209"/>
      <c r="EX115" s="209"/>
      <c r="EY115" s="209"/>
      <c r="EZ115" s="209"/>
      <c r="FA115" s="209"/>
      <c r="FB115" s="209"/>
      <c r="FC115" s="209"/>
      <c r="FD115" s="209"/>
      <c r="FE115" s="209"/>
      <c r="FF115" s="209"/>
      <c r="FG115" s="209"/>
      <c r="FH115" s="209"/>
      <c r="FI115" s="209"/>
      <c r="FJ115" s="209"/>
      <c r="FK115" s="209"/>
      <c r="FL115" s="209"/>
      <c r="FM115" s="209"/>
      <c r="FN115" s="209"/>
      <c r="FO115" s="209"/>
    </row>
    <row r="116" spans="1:171" ht="28.2" hidden="1">
      <c r="A116" s="849"/>
      <c r="C116" s="947"/>
      <c r="D116" s="1000"/>
      <c r="E116" s="967"/>
      <c r="F116" s="1001"/>
      <c r="G116" s="993"/>
      <c r="H116" s="993"/>
      <c r="I116" s="993"/>
      <c r="J116" s="993"/>
      <c r="K116" s="994"/>
      <c r="L116" s="962"/>
      <c r="M116" s="962"/>
      <c r="N116" s="962"/>
      <c r="O116" s="962"/>
      <c r="P116" s="962"/>
      <c r="Q116" s="962"/>
      <c r="R116" s="1896"/>
      <c r="S116" s="1896"/>
      <c r="T116" s="1896"/>
      <c r="U116" s="1896"/>
      <c r="V116" s="1896"/>
      <c r="W116" s="1896"/>
      <c r="X116" s="1896"/>
      <c r="Y116" s="1896"/>
      <c r="Z116" s="1896"/>
      <c r="AA116" s="1896" t="s">
        <v>121</v>
      </c>
      <c r="AB116" s="1896"/>
      <c r="AC116" s="1896"/>
      <c r="AD116" s="1896"/>
      <c r="AE116" s="1896"/>
      <c r="AF116" s="1896"/>
      <c r="AG116" s="1896"/>
      <c r="AH116" s="1896"/>
      <c r="AI116" s="963"/>
      <c r="AJ116" s="962"/>
      <c r="AK116" s="962"/>
      <c r="AL116" s="948"/>
      <c r="AM116" s="948"/>
      <c r="AN116" s="995"/>
      <c r="AO116" s="1897" t="s">
        <v>122</v>
      </c>
      <c r="AP116" s="1897"/>
      <c r="AQ116" s="1897"/>
      <c r="AR116" s="1897"/>
      <c r="AS116" s="1897"/>
      <c r="AT116" s="1897"/>
      <c r="AU116" s="1897"/>
      <c r="AV116" s="1897"/>
      <c r="AW116" s="999"/>
      <c r="AX116" s="999"/>
      <c r="AY116" s="999"/>
      <c r="AZ116" s="999"/>
      <c r="BA116" s="999"/>
      <c r="BB116" s="999"/>
      <c r="BC116" s="2121"/>
      <c r="BD116" s="2121"/>
      <c r="BE116" s="2121"/>
      <c r="BF116" s="2121"/>
      <c r="BG116" s="2121"/>
      <c r="BH116" s="998"/>
      <c r="BI116" s="998"/>
      <c r="BJ116" s="998"/>
      <c r="BK116" s="2121"/>
      <c r="BL116" s="2121"/>
      <c r="BM116" s="2121"/>
      <c r="BN116" s="2121"/>
      <c r="BO116" s="2121"/>
      <c r="BP116" s="2121"/>
      <c r="BQ116" s="2121"/>
      <c r="BR116" s="998"/>
      <c r="BS116" s="998"/>
      <c r="BT116" s="2121"/>
      <c r="BU116" s="2121"/>
      <c r="BV116" s="2121"/>
      <c r="BW116" s="2121"/>
      <c r="BX116" s="2121"/>
      <c r="BY116" s="2121"/>
      <c r="BZ116" s="2121"/>
      <c r="CA116" s="2121"/>
      <c r="CB116" s="1572"/>
      <c r="CC116" s="995"/>
      <c r="CD116" s="940"/>
      <c r="CE116" s="940"/>
      <c r="CF116" s="211"/>
      <c r="CG116" s="211"/>
      <c r="CH116" s="464"/>
      <c r="CI116" s="464"/>
      <c r="CJ116" s="464"/>
      <c r="CK116" s="464"/>
      <c r="CT116" s="210"/>
      <c r="CU116" s="681" t="str">
        <f>IF(DS400=0,"",DS400)</f>
        <v/>
      </c>
      <c r="CV116" s="681"/>
      <c r="CW116" s="681"/>
      <c r="CX116" s="681"/>
      <c r="CY116" s="2125"/>
      <c r="CZ116" s="681"/>
      <c r="DA116" s="682"/>
      <c r="DB116" s="336"/>
      <c r="DC116" s="215"/>
      <c r="DD116" s="215"/>
      <c r="DE116" s="215"/>
      <c r="DF116" s="215"/>
      <c r="DG116" s="215"/>
      <c r="DH116" s="215"/>
      <c r="DI116" s="215"/>
      <c r="DJ116" s="215"/>
      <c r="DK116" s="215"/>
      <c r="DL116" s="215"/>
      <c r="DM116" s="302"/>
      <c r="DN116" s="302"/>
      <c r="DO116" s="302"/>
      <c r="DP116" s="302"/>
      <c r="DQ116" s="302"/>
      <c r="DR116" s="302"/>
      <c r="DS116" s="302"/>
      <c r="DT116" s="302"/>
      <c r="DU116" s="302"/>
      <c r="DV116" s="302"/>
      <c r="DW116" s="677"/>
      <c r="DX116" s="675"/>
      <c r="DY116" s="675"/>
      <c r="DZ116" s="677"/>
      <c r="EA116" s="243"/>
      <c r="EB116" s="243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  <c r="EO116" s="209"/>
      <c r="EP116" s="209"/>
      <c r="EQ116" s="209"/>
      <c r="ER116" s="209"/>
      <c r="ES116" s="209"/>
      <c r="ET116" s="220"/>
      <c r="EU116" s="220"/>
      <c r="EV116" s="209"/>
      <c r="EW116" s="209"/>
      <c r="EX116" s="209"/>
      <c r="EY116" s="209"/>
      <c r="EZ116" s="209"/>
      <c r="FA116" s="209"/>
      <c r="FB116" s="209"/>
      <c r="FC116" s="209"/>
      <c r="FD116" s="209"/>
      <c r="FE116" s="209"/>
      <c r="FF116" s="209"/>
      <c r="FG116" s="209"/>
      <c r="FH116" s="209"/>
      <c r="FI116" s="209"/>
      <c r="FJ116" s="209"/>
      <c r="FK116" s="209"/>
      <c r="FL116" s="209"/>
      <c r="FM116" s="209"/>
      <c r="FN116" s="209"/>
      <c r="FO116" s="209"/>
    </row>
    <row r="117" spans="1:171" hidden="1">
      <c r="A117" s="849"/>
      <c r="C117" s="947"/>
      <c r="D117" s="991"/>
      <c r="E117" s="967"/>
      <c r="F117" s="992"/>
      <c r="G117" s="962"/>
      <c r="H117" s="962"/>
      <c r="I117" s="962"/>
      <c r="J117" s="2115"/>
      <c r="K117" s="2115"/>
      <c r="L117" s="2115"/>
      <c r="M117" s="2115"/>
      <c r="N117" s="2115"/>
      <c r="O117" s="1003"/>
      <c r="P117" s="1003"/>
      <c r="Q117" s="1003"/>
      <c r="R117" s="1896"/>
      <c r="S117" s="1896"/>
      <c r="T117" s="1896"/>
      <c r="U117" s="1896"/>
      <c r="V117" s="1896"/>
      <c r="W117" s="1896"/>
      <c r="X117" s="1896"/>
      <c r="Y117" s="1896"/>
      <c r="Z117" s="1896"/>
      <c r="AA117" s="962"/>
      <c r="AB117" s="962"/>
      <c r="AC117" s="962"/>
      <c r="AD117" s="962"/>
      <c r="AE117" s="962"/>
      <c r="AF117" s="962"/>
      <c r="AG117" s="962"/>
      <c r="AH117" s="962"/>
      <c r="AI117" s="1004"/>
      <c r="AJ117" s="986"/>
      <c r="AK117" s="986"/>
      <c r="AL117" s="1005"/>
      <c r="AM117" s="1005"/>
      <c r="AN117" s="997"/>
      <c r="AO117" s="1006"/>
      <c r="AP117" s="1007"/>
      <c r="AQ117" s="1006"/>
      <c r="AR117" s="995"/>
      <c r="AS117" s="995"/>
      <c r="AT117" s="995"/>
      <c r="AU117" s="995"/>
      <c r="AV117" s="999"/>
      <c r="AW117" s="999"/>
      <c r="AX117" s="995"/>
      <c r="AY117" s="1566"/>
      <c r="AZ117" s="995"/>
      <c r="BA117" s="995"/>
      <c r="BB117" s="995"/>
      <c r="BC117" s="995"/>
      <c r="BD117" s="995"/>
      <c r="BE117" s="995"/>
      <c r="BF117" s="995"/>
      <c r="BG117" s="995"/>
      <c r="BH117" s="995"/>
      <c r="BI117" s="1551"/>
      <c r="BJ117" s="995"/>
      <c r="BK117" s="995"/>
      <c r="BL117" s="995"/>
      <c r="BM117" s="997"/>
      <c r="BN117" s="997"/>
      <c r="BO117" s="997"/>
      <c r="BP117" s="997"/>
      <c r="BQ117" s="997"/>
      <c r="BR117" s="997"/>
      <c r="BS117" s="997"/>
      <c r="BT117" s="2121"/>
      <c r="BU117" s="2121"/>
      <c r="BV117" s="2121"/>
      <c r="BW117" s="2121"/>
      <c r="BX117" s="2121"/>
      <c r="BY117" s="2121"/>
      <c r="BZ117" s="2121"/>
      <c r="CA117" s="2121"/>
      <c r="CB117" s="1572"/>
      <c r="CC117" s="995"/>
      <c r="CD117" s="940"/>
      <c r="CE117" s="940"/>
      <c r="CF117" s="211"/>
      <c r="CG117" s="211"/>
      <c r="CH117" s="683"/>
      <c r="CI117" s="683"/>
      <c r="CJ117" s="464"/>
      <c r="CK117" s="464"/>
      <c r="CT117" s="210"/>
      <c r="CU117" s="684"/>
      <c r="CV117" s="684"/>
      <c r="CW117" s="684"/>
      <c r="CX117" s="684"/>
      <c r="CY117" s="2125"/>
      <c r="CZ117" s="684"/>
      <c r="DA117" s="685"/>
      <c r="DB117" s="215"/>
      <c r="DC117" s="215"/>
      <c r="DD117" s="215"/>
      <c r="DE117" s="215"/>
      <c r="DF117" s="215"/>
      <c r="DG117" s="215"/>
      <c r="DH117" s="215"/>
      <c r="DI117" s="215"/>
      <c r="DJ117" s="215"/>
      <c r="DK117" s="215"/>
      <c r="DL117" s="215"/>
      <c r="DM117" s="233"/>
      <c r="DN117" s="233"/>
      <c r="DO117" s="233"/>
      <c r="DP117" s="233"/>
      <c r="DQ117" s="233"/>
      <c r="DR117" s="233"/>
      <c r="DS117" s="233"/>
      <c r="DT117" s="233"/>
      <c r="DU117" s="233"/>
      <c r="DV117" s="233"/>
      <c r="DW117" s="232"/>
      <c r="DX117" s="226"/>
      <c r="DY117" s="226"/>
      <c r="DZ117" s="232"/>
      <c r="EA117" s="240"/>
      <c r="EB117" s="240"/>
      <c r="EC117" s="217"/>
      <c r="ED117" s="217"/>
      <c r="EE117" s="217"/>
      <c r="EF117" s="217"/>
      <c r="EG117" s="217"/>
      <c r="EH117" s="217"/>
      <c r="EI117" s="209"/>
      <c r="EJ117" s="209"/>
      <c r="EK117" s="209"/>
      <c r="EL117" s="209"/>
      <c r="EM117" s="209"/>
      <c r="EN117" s="209"/>
      <c r="EO117" s="209"/>
      <c r="EP117" s="209"/>
      <c r="EQ117" s="209"/>
      <c r="ER117" s="209"/>
      <c r="ES117" s="209"/>
      <c r="ET117" s="220"/>
      <c r="EU117" s="220"/>
      <c r="EV117" s="209"/>
      <c r="EW117" s="209"/>
      <c r="EX117" s="209"/>
      <c r="EY117" s="209"/>
      <c r="EZ117" s="209"/>
      <c r="FA117" s="209"/>
      <c r="FB117" s="209"/>
      <c r="FC117" s="209"/>
      <c r="FD117" s="209"/>
      <c r="FE117" s="209"/>
      <c r="FF117" s="209"/>
      <c r="FG117" s="209"/>
      <c r="FH117" s="209"/>
      <c r="FI117" s="209"/>
      <c r="FJ117" s="209"/>
      <c r="FK117" s="209"/>
      <c r="FL117" s="209"/>
      <c r="FM117" s="209"/>
      <c r="FN117" s="209"/>
      <c r="FO117" s="209"/>
    </row>
    <row r="118" spans="1:171" hidden="1">
      <c r="A118" s="849"/>
      <c r="C118" s="947"/>
      <c r="D118" s="991"/>
      <c r="E118" s="967"/>
      <c r="F118" s="992"/>
      <c r="G118" s="962"/>
      <c r="H118" s="962"/>
      <c r="I118" s="962"/>
      <c r="J118" s="962"/>
      <c r="K118" s="962"/>
      <c r="L118" s="962"/>
      <c r="M118" s="962"/>
      <c r="N118" s="962"/>
      <c r="O118" s="962"/>
      <c r="P118" s="962"/>
      <c r="Q118" s="962"/>
      <c r="R118" s="962"/>
      <c r="S118" s="962"/>
      <c r="T118" s="962"/>
      <c r="U118" s="962"/>
      <c r="V118" s="962"/>
      <c r="W118" s="962"/>
      <c r="X118" s="962"/>
      <c r="Y118" s="962"/>
      <c r="Z118" s="962"/>
      <c r="AA118" s="986"/>
      <c r="AB118" s="986"/>
      <c r="AC118" s="992"/>
      <c r="AD118" s="992"/>
      <c r="AE118" s="992"/>
      <c r="AF118" s="992"/>
      <c r="AG118" s="992"/>
      <c r="AH118" s="992"/>
      <c r="AI118" s="1008"/>
      <c r="AJ118" s="992"/>
      <c r="AK118" s="992"/>
      <c r="AL118" s="947"/>
      <c r="AM118" s="947"/>
      <c r="AN118" s="1006"/>
      <c r="AO118" s="1006"/>
      <c r="AP118" s="954"/>
      <c r="AQ118" s="999"/>
      <c r="AR118" s="999"/>
      <c r="AS118" s="999"/>
      <c r="AT118" s="999"/>
      <c r="AU118" s="999"/>
      <c r="AV118" s="999"/>
      <c r="AW118" s="999"/>
      <c r="AX118" s="999"/>
      <c r="AY118" s="999"/>
      <c r="AZ118" s="999"/>
      <c r="BA118" s="999"/>
      <c r="BB118" s="999"/>
      <c r="BC118" s="998"/>
      <c r="BD118" s="998"/>
      <c r="BE118" s="998"/>
      <c r="BF118" s="998"/>
      <c r="BG118" s="998"/>
      <c r="BH118" s="998"/>
      <c r="BI118" s="998"/>
      <c r="BJ118" s="998"/>
      <c r="BK118" s="998"/>
      <c r="BL118" s="998"/>
      <c r="BM118" s="998"/>
      <c r="BN118" s="998"/>
      <c r="BO118" s="998"/>
      <c r="BP118" s="998"/>
      <c r="BQ118" s="998"/>
      <c r="BR118" s="998"/>
      <c r="BS118" s="998"/>
      <c r="BT118" s="998"/>
      <c r="BU118" s="998"/>
      <c r="BV118" s="998"/>
      <c r="BW118" s="998"/>
      <c r="BX118" s="998"/>
      <c r="BY118" s="998"/>
      <c r="BZ118" s="998"/>
      <c r="CA118" s="988"/>
      <c r="CB118" s="998"/>
      <c r="CC118" s="995"/>
      <c r="CD118" s="940"/>
      <c r="CE118" s="940"/>
      <c r="CF118" s="211"/>
      <c r="CG118" s="211"/>
      <c r="CH118" s="683"/>
      <c r="CI118" s="683"/>
      <c r="CJ118" s="464"/>
      <c r="CK118" s="464"/>
      <c r="CT118" s="210"/>
      <c r="CX118" s="215"/>
      <c r="CY118" s="2125"/>
      <c r="CZ118" s="215"/>
      <c r="DA118" s="679"/>
      <c r="DB118" s="215"/>
      <c r="DC118" s="215"/>
      <c r="DD118" s="215"/>
      <c r="DE118" s="215"/>
      <c r="DF118" s="215"/>
      <c r="DG118" s="215"/>
      <c r="DH118" s="215"/>
      <c r="DI118" s="215"/>
      <c r="DJ118" s="215"/>
      <c r="DK118" s="215"/>
      <c r="DL118" s="215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33"/>
      <c r="DW118" s="232"/>
      <c r="DX118" s="226"/>
      <c r="DY118" s="226"/>
      <c r="DZ118" s="232"/>
      <c r="EA118" s="240"/>
      <c r="EB118" s="240"/>
      <c r="EC118" s="217"/>
      <c r="ED118" s="217"/>
      <c r="EE118" s="217"/>
      <c r="EF118" s="217"/>
      <c r="EG118" s="217"/>
      <c r="EH118" s="217"/>
      <c r="EI118" s="209"/>
      <c r="EJ118" s="209"/>
      <c r="EK118" s="209"/>
      <c r="EL118" s="209"/>
      <c r="EM118" s="209"/>
      <c r="EN118" s="209"/>
      <c r="EO118" s="209"/>
      <c r="EP118" s="209"/>
      <c r="EQ118" s="209"/>
      <c r="ER118" s="209"/>
      <c r="ES118" s="209"/>
      <c r="ET118" s="220"/>
      <c r="EU118" s="220"/>
      <c r="EV118" s="209"/>
      <c r="EW118" s="209"/>
      <c r="EX118" s="209"/>
      <c r="EY118" s="209"/>
      <c r="EZ118" s="209"/>
      <c r="FA118" s="209"/>
      <c r="FB118" s="209"/>
      <c r="FC118" s="209"/>
      <c r="FD118" s="209"/>
      <c r="FE118" s="209"/>
      <c r="FF118" s="209"/>
      <c r="FG118" s="209"/>
      <c r="FH118" s="209"/>
      <c r="FI118" s="209"/>
      <c r="FJ118" s="209"/>
      <c r="FK118" s="209"/>
      <c r="FL118" s="209"/>
      <c r="FM118" s="209"/>
      <c r="FN118" s="209"/>
      <c r="FO118" s="209"/>
    </row>
    <row r="119" spans="1:171" hidden="1">
      <c r="A119" s="849"/>
      <c r="C119" s="947"/>
      <c r="D119" s="991"/>
      <c r="E119" s="967"/>
      <c r="F119" s="992"/>
      <c r="G119" s="2115"/>
      <c r="H119" s="2115"/>
      <c r="I119" s="2115"/>
      <c r="J119" s="2115"/>
      <c r="K119" s="2115"/>
      <c r="L119" s="2115"/>
      <c r="M119" s="2115"/>
      <c r="N119" s="962"/>
      <c r="O119" s="962"/>
      <c r="P119" s="962"/>
      <c r="Q119" s="962"/>
      <c r="R119" s="962"/>
      <c r="S119" s="962"/>
      <c r="T119" s="962"/>
      <c r="U119" s="962"/>
      <c r="V119" s="962"/>
      <c r="W119" s="962"/>
      <c r="X119" s="962"/>
      <c r="Y119" s="962"/>
      <c r="Z119" s="962"/>
      <c r="AA119" s="962"/>
      <c r="AB119" s="962"/>
      <c r="AC119" s="962"/>
      <c r="AD119" s="962"/>
      <c r="AE119" s="962"/>
      <c r="AF119" s="962"/>
      <c r="AG119" s="962"/>
      <c r="AH119" s="962"/>
      <c r="AI119" s="1004"/>
      <c r="AJ119" s="986"/>
      <c r="AK119" s="986"/>
      <c r="AL119" s="1005"/>
      <c r="AM119" s="1005"/>
      <c r="AN119" s="997"/>
      <c r="AO119" s="1006"/>
      <c r="AP119" s="1007"/>
      <c r="AQ119" s="1006"/>
      <c r="AR119" s="995"/>
      <c r="AS119" s="995"/>
      <c r="AT119" s="995"/>
      <c r="AU119" s="995"/>
      <c r="AV119" s="995"/>
      <c r="AW119" s="995"/>
      <c r="AX119" s="995"/>
      <c r="AY119" s="1566"/>
      <c r="AZ119" s="995"/>
      <c r="BA119" s="995"/>
      <c r="BB119" s="995"/>
      <c r="BC119" s="995"/>
      <c r="BD119" s="995"/>
      <c r="BE119" s="995"/>
      <c r="BF119" s="995"/>
      <c r="BG119" s="995"/>
      <c r="BH119" s="995"/>
      <c r="BI119" s="1551"/>
      <c r="BJ119" s="995"/>
      <c r="BK119" s="995"/>
      <c r="BL119" s="995"/>
      <c r="BM119" s="997"/>
      <c r="BN119" s="997"/>
      <c r="BO119" s="997"/>
      <c r="BP119" s="997"/>
      <c r="BQ119" s="997"/>
      <c r="BR119" s="997"/>
      <c r="BS119" s="997"/>
      <c r="BT119" s="1009"/>
      <c r="BU119" s="1010"/>
      <c r="BV119" s="1011"/>
      <c r="BW119" s="1011"/>
      <c r="BX119" s="1011"/>
      <c r="BY119" s="1011"/>
      <c r="BZ119" s="1006"/>
      <c r="CA119" s="1012"/>
      <c r="CB119" s="1566"/>
      <c r="CC119" s="995"/>
      <c r="CD119" s="940"/>
      <c r="CE119" s="940"/>
      <c r="CF119" s="211"/>
      <c r="CG119" s="211"/>
      <c r="CH119" s="683"/>
      <c r="CI119" s="683"/>
      <c r="CJ119" s="686"/>
      <c r="CK119" s="464"/>
      <c r="CT119" s="210"/>
      <c r="CX119" s="215"/>
      <c r="CY119" s="2125"/>
      <c r="CZ119" s="215"/>
      <c r="DA119" s="679"/>
      <c r="DB119" s="215"/>
      <c r="DC119" s="215"/>
      <c r="DD119" s="215"/>
      <c r="DE119" s="215"/>
      <c r="DF119" s="215"/>
      <c r="DG119" s="215"/>
      <c r="DH119" s="215"/>
      <c r="DI119" s="215"/>
      <c r="DJ119" s="215"/>
      <c r="DK119" s="215"/>
      <c r="DL119" s="215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2"/>
      <c r="DX119" s="226"/>
      <c r="DY119" s="226"/>
      <c r="DZ119" s="232"/>
      <c r="EA119" s="240"/>
      <c r="EB119" s="240"/>
      <c r="EC119" s="217"/>
      <c r="ED119" s="217"/>
      <c r="EE119" s="217"/>
      <c r="EF119" s="217"/>
      <c r="EG119" s="217"/>
      <c r="EH119" s="217"/>
      <c r="EI119" s="209"/>
      <c r="EJ119" s="209"/>
      <c r="EK119" s="209"/>
      <c r="EL119" s="209"/>
      <c r="EM119" s="209"/>
      <c r="EN119" s="209"/>
      <c r="EO119" s="209"/>
      <c r="EP119" s="209"/>
      <c r="EQ119" s="209"/>
      <c r="ER119" s="209"/>
      <c r="ES119" s="209"/>
      <c r="ET119" s="220"/>
      <c r="EU119" s="220"/>
      <c r="EV119" s="209"/>
      <c r="EW119" s="209"/>
      <c r="EX119" s="209"/>
      <c r="EY119" s="209"/>
      <c r="EZ119" s="209"/>
      <c r="FA119" s="209"/>
      <c r="FB119" s="209"/>
      <c r="FC119" s="209"/>
      <c r="FD119" s="209"/>
      <c r="FE119" s="209"/>
      <c r="FF119" s="209"/>
      <c r="FG119" s="209"/>
      <c r="FH119" s="209"/>
      <c r="FI119" s="209"/>
      <c r="FJ119" s="209"/>
      <c r="FK119" s="209"/>
      <c r="FL119" s="209"/>
      <c r="FM119" s="209"/>
      <c r="FN119" s="209"/>
      <c r="FO119" s="209"/>
    </row>
    <row r="120" spans="1:171" hidden="1">
      <c r="A120" s="849"/>
      <c r="C120" s="947"/>
      <c r="D120" s="991"/>
      <c r="E120" s="967"/>
      <c r="F120" s="992"/>
      <c r="G120" s="2115"/>
      <c r="H120" s="2115"/>
      <c r="I120" s="2115"/>
      <c r="J120" s="2115"/>
      <c r="K120" s="2115"/>
      <c r="L120" s="2115"/>
      <c r="M120" s="2115"/>
      <c r="N120" s="962"/>
      <c r="O120" s="962"/>
      <c r="P120" s="962"/>
      <c r="Q120" s="962"/>
      <c r="R120" s="962"/>
      <c r="S120" s="962"/>
      <c r="T120" s="962"/>
      <c r="U120" s="962"/>
      <c r="V120" s="962"/>
      <c r="W120" s="962"/>
      <c r="X120" s="962"/>
      <c r="Y120" s="962"/>
      <c r="Z120" s="962"/>
      <c r="AA120" s="962"/>
      <c r="AB120" s="962"/>
      <c r="AC120" s="962"/>
      <c r="AD120" s="962"/>
      <c r="AE120" s="962"/>
      <c r="AF120" s="962"/>
      <c r="AG120" s="962"/>
      <c r="AH120" s="962"/>
      <c r="AI120" s="1004"/>
      <c r="AJ120" s="986"/>
      <c r="AK120" s="986"/>
      <c r="AL120" s="1005"/>
      <c r="AM120" s="1005"/>
      <c r="AN120" s="997"/>
      <c r="AO120" s="1006"/>
      <c r="AP120" s="1007"/>
      <c r="AQ120" s="1006"/>
      <c r="AR120" s="1013"/>
      <c r="AS120" s="1013"/>
      <c r="AT120" s="1013"/>
      <c r="AU120" s="1552"/>
      <c r="AV120" s="1552"/>
      <c r="AW120" s="1552"/>
      <c r="AX120" s="1566"/>
      <c r="AY120" s="1566"/>
      <c r="AZ120" s="1010"/>
      <c r="BA120" s="1010"/>
      <c r="BB120" s="1010"/>
      <c r="BC120" s="1010"/>
      <c r="BD120" s="1551"/>
      <c r="BE120" s="1551"/>
      <c r="BF120" s="1551"/>
      <c r="BG120" s="1551"/>
      <c r="BH120" s="1551"/>
      <c r="BI120" s="1551"/>
      <c r="BJ120" s="1552"/>
      <c r="BK120" s="1014"/>
      <c r="BL120" s="1014"/>
      <c r="BM120" s="1014"/>
      <c r="BN120" s="1014"/>
      <c r="BO120" s="1014"/>
      <c r="BP120" s="1014"/>
      <c r="BQ120" s="1014"/>
      <c r="BR120" s="1014"/>
      <c r="BS120" s="997"/>
      <c r="BT120" s="1009"/>
      <c r="BU120" s="1010"/>
      <c r="BV120" s="1015"/>
      <c r="BW120" s="1015"/>
      <c r="BX120" s="1015"/>
      <c r="BY120" s="1015"/>
      <c r="BZ120" s="1566"/>
      <c r="CA120" s="1012"/>
      <c r="CB120" s="1566"/>
      <c r="CC120" s="1014"/>
      <c r="CD120" s="1016"/>
      <c r="CE120" s="1016"/>
      <c r="CF120" s="687"/>
      <c r="CG120" s="687"/>
      <c r="CH120" s="683"/>
      <c r="CI120" s="683"/>
      <c r="CJ120" s="686"/>
      <c r="CK120" s="464"/>
      <c r="CT120" s="210"/>
      <c r="CX120" s="215"/>
      <c r="CY120" s="2125"/>
      <c r="CZ120" s="215"/>
      <c r="DA120" s="679"/>
      <c r="DB120" s="215"/>
      <c r="DC120" s="215"/>
      <c r="DD120" s="215"/>
      <c r="DE120" s="215"/>
      <c r="DF120" s="215"/>
      <c r="DG120" s="215"/>
      <c r="DH120" s="215"/>
      <c r="DI120" s="215"/>
      <c r="DJ120" s="215"/>
      <c r="DK120" s="215"/>
      <c r="DL120" s="215"/>
      <c r="DM120" s="233"/>
      <c r="DN120" s="233"/>
      <c r="DO120" s="233"/>
      <c r="DP120" s="233"/>
      <c r="DQ120" s="233"/>
      <c r="DR120" s="233"/>
      <c r="DS120" s="233"/>
      <c r="DT120" s="233"/>
      <c r="DU120" s="233"/>
      <c r="DV120" s="233"/>
      <c r="DW120" s="232"/>
      <c r="DX120" s="226"/>
      <c r="DY120" s="226"/>
      <c r="DZ120" s="232"/>
      <c r="EA120" s="240"/>
      <c r="EB120" s="240"/>
      <c r="EC120" s="217"/>
      <c r="ED120" s="217"/>
      <c r="EE120" s="217"/>
      <c r="EF120" s="217"/>
      <c r="EG120" s="217"/>
      <c r="EH120" s="217"/>
      <c r="EI120" s="209"/>
      <c r="EJ120" s="209"/>
      <c r="EK120" s="209"/>
      <c r="EL120" s="209"/>
      <c r="EM120" s="209"/>
      <c r="EN120" s="209"/>
      <c r="EO120" s="209"/>
      <c r="EP120" s="209"/>
      <c r="EQ120" s="209"/>
      <c r="ER120" s="209"/>
      <c r="ES120" s="209"/>
      <c r="ET120" s="220"/>
      <c r="EU120" s="220"/>
      <c r="EV120" s="209"/>
      <c r="EW120" s="209"/>
      <c r="EX120" s="209"/>
      <c r="EY120" s="209"/>
      <c r="EZ120" s="209"/>
      <c r="FA120" s="209"/>
      <c r="FB120" s="209"/>
      <c r="FC120" s="209"/>
      <c r="FD120" s="209"/>
      <c r="FE120" s="209"/>
      <c r="FF120" s="209"/>
      <c r="FG120" s="209"/>
      <c r="FH120" s="209"/>
      <c r="FI120" s="209"/>
      <c r="FJ120" s="209"/>
      <c r="FK120" s="209"/>
      <c r="FL120" s="209"/>
      <c r="FM120" s="209"/>
      <c r="FN120" s="209"/>
      <c r="FO120" s="209"/>
    </row>
    <row r="121" spans="1:171" hidden="1">
      <c r="A121" s="849"/>
      <c r="C121" s="947"/>
      <c r="D121" s="991"/>
      <c r="E121" s="967"/>
      <c r="F121" s="992"/>
      <c r="G121" s="2115"/>
      <c r="H121" s="2115"/>
      <c r="I121" s="2115"/>
      <c r="J121" s="2115"/>
      <c r="K121" s="2115"/>
      <c r="L121" s="2115"/>
      <c r="M121" s="2115"/>
      <c r="N121" s="962"/>
      <c r="O121" s="962"/>
      <c r="P121" s="962"/>
      <c r="Q121" s="962"/>
      <c r="R121" s="962"/>
      <c r="S121" s="962"/>
      <c r="T121" s="962"/>
      <c r="U121" s="962"/>
      <c r="V121" s="962"/>
      <c r="W121" s="962"/>
      <c r="X121" s="962"/>
      <c r="Y121" s="962"/>
      <c r="Z121" s="962"/>
      <c r="AA121" s="962"/>
      <c r="AB121" s="962"/>
      <c r="AC121" s="962"/>
      <c r="AD121" s="962"/>
      <c r="AE121" s="962"/>
      <c r="AF121" s="962"/>
      <c r="AG121" s="962"/>
      <c r="AH121" s="962"/>
      <c r="AI121" s="1004"/>
      <c r="AJ121" s="986"/>
      <c r="AK121" s="986"/>
      <c r="AL121" s="1005"/>
      <c r="AM121" s="1005"/>
      <c r="AN121" s="997"/>
      <c r="AO121" s="1006"/>
      <c r="AP121" s="1007"/>
      <c r="AQ121" s="1006"/>
      <c r="AR121" s="1013"/>
      <c r="AS121" s="1013"/>
      <c r="AT121" s="1013"/>
      <c r="AU121" s="1552"/>
      <c r="AV121" s="1552"/>
      <c r="AW121" s="1552"/>
      <c r="AX121" s="1566"/>
      <c r="AY121" s="1566"/>
      <c r="AZ121" s="1010"/>
      <c r="BA121" s="1010"/>
      <c r="BB121" s="1010"/>
      <c r="BC121" s="1010"/>
      <c r="BD121" s="995"/>
      <c r="BE121" s="995"/>
      <c r="BF121" s="995"/>
      <c r="BG121" s="995"/>
      <c r="BH121" s="995"/>
      <c r="BI121" s="995"/>
      <c r="BJ121" s="995"/>
      <c r="BK121" s="995"/>
      <c r="BL121" s="995"/>
      <c r="BM121" s="997"/>
      <c r="BN121" s="997"/>
      <c r="BO121" s="997"/>
      <c r="BP121" s="997"/>
      <c r="BQ121" s="997"/>
      <c r="BR121" s="997"/>
      <c r="BS121" s="997"/>
      <c r="BT121" s="1017"/>
      <c r="BU121" s="1006"/>
      <c r="BV121" s="1006"/>
      <c r="BW121" s="1006"/>
      <c r="BX121" s="1006"/>
      <c r="BY121" s="1006"/>
      <c r="BZ121" s="1006"/>
      <c r="CA121" s="1018"/>
      <c r="CB121" s="1037"/>
      <c r="CC121" s="995"/>
      <c r="CD121" s="940"/>
      <c r="CE121" s="956"/>
      <c r="CF121" s="512"/>
      <c r="CG121" s="512"/>
      <c r="CH121" s="683"/>
      <c r="CI121" s="683"/>
      <c r="CJ121" s="686"/>
      <c r="CK121" s="464"/>
      <c r="CT121" s="210"/>
      <c r="CX121" s="215"/>
      <c r="CY121" s="2125"/>
      <c r="CZ121" s="215"/>
      <c r="DA121" s="679"/>
      <c r="DB121" s="215">
        <f>CZ121</f>
        <v>0</v>
      </c>
      <c r="DC121" s="215"/>
      <c r="DD121" s="215"/>
      <c r="DE121" s="215"/>
      <c r="DF121" s="215"/>
      <c r="DG121" s="215"/>
      <c r="DH121" s="215"/>
      <c r="DI121" s="215"/>
      <c r="DJ121" s="215"/>
      <c r="DK121" s="215"/>
      <c r="DL121" s="215"/>
      <c r="DM121" s="233"/>
      <c r="DN121" s="233"/>
      <c r="DO121" s="233"/>
      <c r="DP121" s="233"/>
      <c r="DQ121" s="233"/>
      <c r="DR121" s="233"/>
      <c r="DS121" s="233"/>
      <c r="DT121" s="233"/>
      <c r="DU121" s="233"/>
      <c r="DV121" s="233"/>
      <c r="DW121" s="232"/>
      <c r="DX121" s="226"/>
      <c r="DY121" s="226"/>
      <c r="DZ121" s="232"/>
      <c r="EA121" s="240"/>
      <c r="EB121" s="240"/>
      <c r="EC121" s="217"/>
      <c r="ED121" s="217"/>
      <c r="EE121" s="217"/>
      <c r="EF121" s="217"/>
      <c r="EG121" s="217"/>
      <c r="EH121" s="217"/>
      <c r="EI121" s="209"/>
      <c r="EJ121" s="209"/>
      <c r="EK121" s="209"/>
      <c r="EL121" s="209"/>
      <c r="EM121" s="209"/>
      <c r="EN121" s="209"/>
      <c r="EO121" s="209"/>
      <c r="EP121" s="209"/>
      <c r="EQ121" s="209"/>
      <c r="ER121" s="209"/>
      <c r="ES121" s="209"/>
      <c r="ET121" s="220"/>
      <c r="EU121" s="220"/>
      <c r="EV121" s="209"/>
      <c r="EW121" s="209"/>
      <c r="EX121" s="209"/>
      <c r="EY121" s="209"/>
      <c r="EZ121" s="209"/>
      <c r="FA121" s="209"/>
      <c r="FB121" s="209"/>
      <c r="FC121" s="209"/>
      <c r="FD121" s="209"/>
      <c r="FE121" s="209"/>
      <c r="FF121" s="209"/>
      <c r="FG121" s="209"/>
      <c r="FH121" s="209"/>
      <c r="FI121" s="209"/>
      <c r="FJ121" s="209"/>
      <c r="FK121" s="209"/>
      <c r="FL121" s="209"/>
      <c r="FM121" s="209"/>
      <c r="FN121" s="209"/>
      <c r="FO121" s="209"/>
    </row>
    <row r="122" spans="1:171" hidden="1">
      <c r="A122" s="849"/>
      <c r="C122" s="947"/>
      <c r="D122" s="991"/>
      <c r="E122" s="967"/>
      <c r="F122" s="992"/>
      <c r="G122" s="992"/>
      <c r="H122" s="992"/>
      <c r="I122" s="992"/>
      <c r="J122" s="992"/>
      <c r="K122" s="992"/>
      <c r="L122" s="992"/>
      <c r="M122" s="992"/>
      <c r="N122" s="992"/>
      <c r="O122" s="992"/>
      <c r="P122" s="992"/>
      <c r="Q122" s="992"/>
      <c r="R122" s="992"/>
      <c r="S122" s="992"/>
      <c r="T122" s="992"/>
      <c r="U122" s="992"/>
      <c r="V122" s="992"/>
      <c r="W122" s="992"/>
      <c r="X122" s="992"/>
      <c r="Y122" s="992"/>
      <c r="Z122" s="992"/>
      <c r="AA122" s="992"/>
      <c r="AB122" s="992"/>
      <c r="AC122" s="992"/>
      <c r="AD122" s="992"/>
      <c r="AE122" s="992"/>
      <c r="AF122" s="992"/>
      <c r="AG122" s="992"/>
      <c r="AH122" s="992"/>
      <c r="AI122" s="1008"/>
      <c r="AJ122" s="992"/>
      <c r="AK122" s="992"/>
      <c r="AL122" s="947"/>
      <c r="AM122" s="947"/>
      <c r="AN122" s="1006"/>
      <c r="AO122" s="1006"/>
      <c r="AP122" s="1007"/>
      <c r="AQ122" s="1006"/>
      <c r="AR122" s="1013"/>
      <c r="AS122" s="1013"/>
      <c r="AT122" s="1013"/>
      <c r="AU122" s="1552"/>
      <c r="AV122" s="1552"/>
      <c r="AW122" s="1552"/>
      <c r="AX122" s="1566"/>
      <c r="AY122" s="1566"/>
      <c r="AZ122" s="1010"/>
      <c r="BA122" s="1010"/>
      <c r="BB122" s="1010"/>
      <c r="BC122" s="1010"/>
      <c r="BD122" s="1551"/>
      <c r="BE122" s="1551"/>
      <c r="BF122" s="1551"/>
      <c r="BG122" s="1551"/>
      <c r="BH122" s="1551"/>
      <c r="BI122" s="1551"/>
      <c r="BJ122" s="1552"/>
      <c r="BK122" s="1014"/>
      <c r="BL122" s="1014"/>
      <c r="BM122" s="1014"/>
      <c r="BN122" s="1014"/>
      <c r="BO122" s="1014"/>
      <c r="BP122" s="1014"/>
      <c r="BQ122" s="1014"/>
      <c r="BR122" s="1014"/>
      <c r="BS122" s="1009"/>
      <c r="BT122" s="1009"/>
      <c r="BU122" s="1010"/>
      <c r="BV122" s="1015"/>
      <c r="BW122" s="1015"/>
      <c r="BX122" s="1015"/>
      <c r="BY122" s="1015"/>
      <c r="BZ122" s="1566"/>
      <c r="CA122" s="1012"/>
      <c r="CB122" s="1566"/>
      <c r="CC122" s="1014"/>
      <c r="CD122" s="1016"/>
      <c r="CE122" s="1016"/>
      <c r="CF122" s="687"/>
      <c r="CG122" s="687"/>
      <c r="CH122" s="686"/>
      <c r="CI122" s="686"/>
      <c r="CJ122" s="686"/>
      <c r="CK122" s="464"/>
      <c r="CT122" s="210"/>
      <c r="CX122" s="215"/>
      <c r="CY122" s="2125"/>
      <c r="CZ122" s="215"/>
      <c r="DA122" s="679"/>
      <c r="DB122" s="215"/>
      <c r="DC122" s="215"/>
      <c r="DD122" s="215"/>
      <c r="DE122" s="215"/>
      <c r="DF122" s="215"/>
      <c r="DG122" s="215"/>
      <c r="DH122" s="215"/>
      <c r="DI122" s="215"/>
      <c r="DJ122" s="215"/>
      <c r="DK122" s="215"/>
      <c r="DL122" s="215"/>
      <c r="DM122" s="233"/>
      <c r="DN122" s="233"/>
      <c r="DO122" s="233"/>
      <c r="DP122" s="233"/>
      <c r="DQ122" s="233"/>
      <c r="DR122" s="233"/>
      <c r="DS122" s="233"/>
      <c r="DT122" s="233"/>
      <c r="DU122" s="233"/>
      <c r="DV122" s="233"/>
      <c r="DW122" s="232"/>
      <c r="DX122" s="226"/>
      <c r="DY122" s="226"/>
      <c r="DZ122" s="232"/>
      <c r="EA122" s="240"/>
      <c r="EB122" s="240"/>
      <c r="EC122" s="217"/>
      <c r="ED122" s="217"/>
      <c r="EE122" s="217"/>
      <c r="EF122" s="217"/>
      <c r="EG122" s="217"/>
      <c r="EH122" s="217"/>
      <c r="EI122" s="209"/>
      <c r="EJ122" s="209"/>
      <c r="EK122" s="209"/>
      <c r="EL122" s="209"/>
      <c r="EM122" s="209"/>
      <c r="EN122" s="209"/>
      <c r="EO122" s="209"/>
      <c r="EP122" s="209"/>
      <c r="EQ122" s="209"/>
      <c r="ER122" s="209"/>
      <c r="ES122" s="209"/>
      <c r="ET122" s="220"/>
      <c r="EU122" s="220"/>
      <c r="EV122" s="209"/>
      <c r="EW122" s="209"/>
      <c r="EX122" s="209"/>
      <c r="EY122" s="209"/>
      <c r="EZ122" s="209"/>
      <c r="FA122" s="209"/>
      <c r="FB122" s="209"/>
      <c r="FC122" s="209"/>
      <c r="FD122" s="209"/>
      <c r="FE122" s="209"/>
      <c r="FF122" s="209"/>
      <c r="FG122" s="209"/>
      <c r="FH122" s="209"/>
      <c r="FI122" s="209"/>
      <c r="FJ122" s="209"/>
      <c r="FK122" s="209"/>
      <c r="FL122" s="209"/>
      <c r="FM122" s="209"/>
      <c r="FN122" s="209"/>
      <c r="FO122" s="209"/>
    </row>
    <row r="123" spans="1:171" hidden="1">
      <c r="A123" s="849"/>
      <c r="C123" s="947"/>
      <c r="D123" s="991"/>
      <c r="E123" s="967"/>
      <c r="F123" s="992"/>
      <c r="G123" s="992"/>
      <c r="H123" s="992"/>
      <c r="I123" s="992"/>
      <c r="J123" s="992"/>
      <c r="K123" s="992"/>
      <c r="L123" s="992"/>
      <c r="M123" s="992"/>
      <c r="N123" s="992"/>
      <c r="O123" s="992"/>
      <c r="P123" s="992"/>
      <c r="Q123" s="992"/>
      <c r="R123" s="992"/>
      <c r="S123" s="992"/>
      <c r="T123" s="992"/>
      <c r="U123" s="992"/>
      <c r="V123" s="992"/>
      <c r="W123" s="992"/>
      <c r="X123" s="992"/>
      <c r="Y123" s="992"/>
      <c r="Z123" s="992"/>
      <c r="AA123" s="992"/>
      <c r="AB123" s="992"/>
      <c r="AC123" s="992"/>
      <c r="AD123" s="992"/>
      <c r="AE123" s="992"/>
      <c r="AF123" s="992"/>
      <c r="AG123" s="992"/>
      <c r="AH123" s="992"/>
      <c r="AI123" s="1008"/>
      <c r="AJ123" s="992"/>
      <c r="AK123" s="992"/>
      <c r="AL123" s="947"/>
      <c r="AM123" s="947"/>
      <c r="AN123" s="1006"/>
      <c r="AO123" s="1006"/>
      <c r="AP123" s="954"/>
      <c r="AQ123" s="1019"/>
      <c r="AR123" s="1019"/>
      <c r="AS123" s="1006"/>
      <c r="AT123" s="1006"/>
      <c r="AU123" s="1006"/>
      <c r="AV123" s="1006"/>
      <c r="AW123" s="1006"/>
      <c r="AX123" s="1006"/>
      <c r="AY123" s="1006"/>
      <c r="AZ123" s="1006"/>
      <c r="BA123" s="1006"/>
      <c r="BB123" s="1006"/>
      <c r="BC123" s="1006"/>
      <c r="BD123" s="999"/>
      <c r="BE123" s="999"/>
      <c r="BF123" s="999"/>
      <c r="BG123" s="995"/>
      <c r="BH123" s="999"/>
      <c r="BI123" s="999"/>
      <c r="BJ123" s="999"/>
      <c r="BK123" s="995"/>
      <c r="BL123" s="995"/>
      <c r="BM123" s="997"/>
      <c r="BN123" s="997"/>
      <c r="BO123" s="997"/>
      <c r="BP123" s="997"/>
      <c r="BQ123" s="997"/>
      <c r="BR123" s="997"/>
      <c r="BS123" s="1020"/>
      <c r="BT123" s="1009"/>
      <c r="BU123" s="1009"/>
      <c r="BV123" s="1009"/>
      <c r="BW123" s="1009"/>
      <c r="BX123" s="1009"/>
      <c r="BY123" s="1009"/>
      <c r="BZ123" s="1009"/>
      <c r="CA123" s="1021"/>
      <c r="CB123" s="1010"/>
      <c r="CC123" s="995"/>
      <c r="CD123" s="940"/>
      <c r="CE123" s="1022"/>
      <c r="CF123" s="688"/>
      <c r="CG123" s="688"/>
      <c r="CH123" s="567"/>
      <c r="CI123" s="464"/>
      <c r="CJ123" s="464"/>
      <c r="CK123" s="464"/>
      <c r="CT123" s="210"/>
      <c r="CX123" s="215"/>
      <c r="CY123" s="2125"/>
      <c r="CZ123" s="215"/>
      <c r="DA123" s="679"/>
      <c r="DB123" s="215"/>
      <c r="DC123" s="215"/>
      <c r="DD123" s="215"/>
      <c r="DE123" s="215"/>
      <c r="DF123" s="215"/>
      <c r="DG123" s="215"/>
      <c r="DH123" s="215"/>
      <c r="DI123" s="215"/>
      <c r="DJ123" s="215"/>
      <c r="DK123" s="215"/>
      <c r="DL123" s="215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33"/>
      <c r="DW123" s="232"/>
      <c r="DX123" s="226"/>
      <c r="DY123" s="226"/>
      <c r="DZ123" s="232"/>
      <c r="EA123" s="240"/>
      <c r="EB123" s="240"/>
      <c r="EC123" s="217"/>
      <c r="ED123" s="217"/>
      <c r="EE123" s="217"/>
      <c r="EF123" s="217"/>
      <c r="EG123" s="217"/>
      <c r="EH123" s="217"/>
      <c r="EI123" s="209"/>
      <c r="EJ123" s="209"/>
      <c r="EK123" s="209"/>
      <c r="EL123" s="209"/>
      <c r="EM123" s="209"/>
      <c r="EN123" s="209"/>
      <c r="EO123" s="209"/>
      <c r="EP123" s="209"/>
      <c r="EQ123" s="209"/>
      <c r="ER123" s="209"/>
      <c r="ES123" s="209"/>
      <c r="ET123" s="220"/>
      <c r="EU123" s="220"/>
      <c r="EV123" s="209"/>
      <c r="EW123" s="209"/>
      <c r="EX123" s="209"/>
      <c r="EY123" s="209"/>
      <c r="EZ123" s="209"/>
      <c r="FA123" s="209"/>
      <c r="FB123" s="209"/>
      <c r="FC123" s="209"/>
      <c r="FD123" s="209"/>
      <c r="FE123" s="209"/>
      <c r="FF123" s="209"/>
      <c r="FG123" s="209"/>
      <c r="FH123" s="209"/>
      <c r="FI123" s="209"/>
      <c r="FJ123" s="209"/>
      <c r="FK123" s="209"/>
      <c r="FL123" s="209"/>
      <c r="FM123" s="209"/>
      <c r="FN123" s="209"/>
      <c r="FO123" s="209"/>
    </row>
    <row r="124" spans="1:171" hidden="1">
      <c r="A124" s="849"/>
      <c r="C124" s="947"/>
      <c r="D124" s="991"/>
      <c r="E124" s="967"/>
      <c r="F124" s="992"/>
      <c r="G124" s="2119"/>
      <c r="H124" s="2119"/>
      <c r="I124" s="2119"/>
      <c r="J124" s="2119"/>
      <c r="K124" s="2119"/>
      <c r="L124" s="2119"/>
      <c r="M124" s="2119"/>
      <c r="N124" s="2119"/>
      <c r="O124" s="2119"/>
      <c r="P124" s="2119"/>
      <c r="Q124" s="2119"/>
      <c r="R124" s="2119"/>
      <c r="S124" s="2119"/>
      <c r="T124" s="2119"/>
      <c r="U124" s="2119"/>
      <c r="V124" s="2119"/>
      <c r="W124" s="2119"/>
      <c r="X124" s="2119"/>
      <c r="Y124" s="2119"/>
      <c r="Z124" s="2119"/>
      <c r="AA124" s="2119"/>
      <c r="AB124" s="2119"/>
      <c r="AC124" s="2119"/>
      <c r="AD124" s="2119"/>
      <c r="AE124" s="2119"/>
      <c r="AF124" s="2119"/>
      <c r="AG124" s="2119"/>
      <c r="AH124" s="2119"/>
      <c r="AI124" s="1008"/>
      <c r="AJ124" s="992"/>
      <c r="AK124" s="992"/>
      <c r="AL124" s="947"/>
      <c r="AM124" s="947"/>
      <c r="AN124" s="1006"/>
      <c r="AO124" s="1006"/>
      <c r="AP124" s="954"/>
      <c r="AQ124" s="1019"/>
      <c r="AR124" s="1019"/>
      <c r="AS124" s="1006"/>
      <c r="AT124" s="1006"/>
      <c r="AU124" s="1006"/>
      <c r="AV124" s="1006"/>
      <c r="AW124" s="1006"/>
      <c r="AX124" s="1006"/>
      <c r="AY124" s="1006"/>
      <c r="AZ124" s="1006"/>
      <c r="BA124" s="1006"/>
      <c r="BB124" s="1006"/>
      <c r="BC124" s="1006"/>
      <c r="BD124" s="999"/>
      <c r="BE124" s="999"/>
      <c r="BF124" s="999"/>
      <c r="BG124" s="999"/>
      <c r="BH124" s="999"/>
      <c r="BI124" s="999"/>
      <c r="BJ124" s="999"/>
      <c r="BK124" s="997"/>
      <c r="BL124" s="997"/>
      <c r="BM124" s="997"/>
      <c r="BN124" s="997"/>
      <c r="BO124" s="997"/>
      <c r="BP124" s="997"/>
      <c r="BQ124" s="997"/>
      <c r="BR124" s="997"/>
      <c r="BS124" s="1020"/>
      <c r="BT124" s="1009"/>
      <c r="BU124" s="1009"/>
      <c r="BV124" s="1009"/>
      <c r="BW124" s="1009"/>
      <c r="BX124" s="1009"/>
      <c r="BY124" s="1009"/>
      <c r="BZ124" s="1009"/>
      <c r="CA124" s="1021"/>
      <c r="CB124" s="1010"/>
      <c r="CC124" s="997"/>
      <c r="CD124" s="1022"/>
      <c r="CE124" s="1022"/>
      <c r="CF124" s="688"/>
      <c r="CG124" s="688"/>
      <c r="CH124" s="567"/>
      <c r="CI124" s="464"/>
      <c r="CJ124" s="464"/>
      <c r="CK124" s="464"/>
      <c r="CT124" s="210"/>
      <c r="CX124" s="215"/>
      <c r="CY124" s="2125"/>
      <c r="CZ124" s="215"/>
      <c r="DA124" s="215">
        <f>SUM(DA70:DA123)</f>
        <v>0</v>
      </c>
      <c r="DB124" s="215">
        <f>DB72+DB80+DB121</f>
        <v>0</v>
      </c>
      <c r="DC124" s="215">
        <f>DA124+DB124</f>
        <v>0</v>
      </c>
      <c r="DD124" s="215"/>
      <c r="DE124" s="215"/>
      <c r="DF124" s="215"/>
      <c r="DG124" s="215"/>
      <c r="DH124" s="215"/>
      <c r="DI124" s="215"/>
      <c r="DJ124" s="215"/>
      <c r="DK124" s="215"/>
      <c r="DL124" s="215"/>
      <c r="DM124" s="233"/>
      <c r="DN124" s="233"/>
      <c r="DO124" s="233"/>
      <c r="DP124" s="233"/>
      <c r="DQ124" s="233"/>
      <c r="DR124" s="233"/>
      <c r="DS124" s="233"/>
      <c r="DT124" s="233"/>
      <c r="DU124" s="233"/>
      <c r="DV124" s="233"/>
      <c r="DW124" s="232"/>
      <c r="DX124" s="226"/>
      <c r="DY124" s="226"/>
      <c r="DZ124" s="232"/>
      <c r="EA124" s="240"/>
      <c r="EB124" s="240"/>
      <c r="EC124" s="217"/>
      <c r="ED124" s="217"/>
      <c r="EE124" s="217"/>
      <c r="EF124" s="217"/>
      <c r="EG124" s="217"/>
      <c r="EH124" s="217"/>
      <c r="EI124" s="209"/>
      <c r="EJ124" s="209"/>
      <c r="EK124" s="209"/>
      <c r="EL124" s="209"/>
      <c r="EM124" s="209"/>
      <c r="EN124" s="209"/>
      <c r="EO124" s="209"/>
      <c r="EP124" s="209"/>
      <c r="EQ124" s="209"/>
      <c r="ER124" s="209"/>
      <c r="ES124" s="209"/>
      <c r="ET124" s="220"/>
      <c r="EU124" s="220"/>
      <c r="EV124" s="209"/>
      <c r="EW124" s="209"/>
      <c r="EX124" s="209"/>
      <c r="EY124" s="209"/>
      <c r="EZ124" s="209"/>
      <c r="FA124" s="209"/>
      <c r="FB124" s="209"/>
      <c r="FC124" s="209"/>
      <c r="FD124" s="209"/>
      <c r="FE124" s="209"/>
      <c r="FF124" s="209"/>
      <c r="FG124" s="209"/>
      <c r="FH124" s="209"/>
      <c r="FI124" s="209"/>
      <c r="FJ124" s="209"/>
      <c r="FK124" s="209"/>
      <c r="FL124" s="209"/>
      <c r="FM124" s="209"/>
      <c r="FN124" s="209"/>
      <c r="FO124" s="209"/>
    </row>
    <row r="125" spans="1:171" ht="15.6" hidden="1">
      <c r="A125" s="849"/>
      <c r="C125" s="947"/>
      <c r="D125" s="991"/>
      <c r="E125" s="967"/>
      <c r="F125" s="992"/>
      <c r="G125" s="2119"/>
      <c r="H125" s="2119"/>
      <c r="I125" s="2119"/>
      <c r="J125" s="2119"/>
      <c r="K125" s="2119"/>
      <c r="L125" s="2119"/>
      <c r="M125" s="2119"/>
      <c r="N125" s="2119"/>
      <c r="O125" s="2119"/>
      <c r="P125" s="2119"/>
      <c r="Q125" s="2119"/>
      <c r="R125" s="2119"/>
      <c r="S125" s="2119"/>
      <c r="T125" s="2119"/>
      <c r="U125" s="2119"/>
      <c r="V125" s="2119"/>
      <c r="W125" s="2119"/>
      <c r="X125" s="2119"/>
      <c r="Y125" s="2119"/>
      <c r="Z125" s="2119"/>
      <c r="AA125" s="2119"/>
      <c r="AB125" s="2119"/>
      <c r="AC125" s="2119"/>
      <c r="AD125" s="2119"/>
      <c r="AE125" s="2119"/>
      <c r="AF125" s="2119"/>
      <c r="AG125" s="2119"/>
      <c r="AH125" s="2119"/>
      <c r="AI125" s="1008"/>
      <c r="AJ125" s="992"/>
      <c r="AK125" s="992"/>
      <c r="AL125" s="947"/>
      <c r="AM125" s="947"/>
      <c r="AN125" s="1006"/>
      <c r="AO125" s="1006"/>
      <c r="AP125" s="1007"/>
      <c r="AQ125" s="1006"/>
      <c r="AR125" s="1006"/>
      <c r="AS125" s="1006"/>
      <c r="AT125" s="1006"/>
      <c r="AU125" s="1006"/>
      <c r="AV125" s="1006"/>
      <c r="AW125" s="1006"/>
      <c r="AX125" s="1006"/>
      <c r="AY125" s="1006"/>
      <c r="AZ125" s="1006"/>
      <c r="BA125" s="1006"/>
      <c r="BB125" s="1006"/>
      <c r="BC125" s="1006"/>
      <c r="BD125" s="999"/>
      <c r="BE125" s="999"/>
      <c r="BF125" s="999"/>
      <c r="BG125" s="999"/>
      <c r="BH125" s="999"/>
      <c r="BI125" s="999"/>
      <c r="BJ125" s="999"/>
      <c r="BK125" s="1023"/>
      <c r="BL125" s="1023"/>
      <c r="BM125" s="1023"/>
      <c r="BN125" s="1023"/>
      <c r="BO125" s="1023"/>
      <c r="BP125" s="1023"/>
      <c r="BQ125" s="1023"/>
      <c r="BR125" s="1023"/>
      <c r="BS125" s="1023"/>
      <c r="BT125" s="1023"/>
      <c r="BU125" s="1023"/>
      <c r="BV125" s="1023"/>
      <c r="BW125" s="1023"/>
      <c r="BX125" s="1023"/>
      <c r="BY125" s="1023"/>
      <c r="BZ125" s="1023"/>
      <c r="CA125" s="1024"/>
      <c r="CB125" s="1023"/>
      <c r="CC125" s="1023"/>
      <c r="CD125" s="1025"/>
      <c r="CE125" s="1025"/>
      <c r="CF125" s="689"/>
      <c r="CG125" s="690"/>
      <c r="CH125" s="690"/>
      <c r="CI125" s="464"/>
      <c r="CJ125" s="464"/>
      <c r="CK125" s="464"/>
      <c r="CT125" s="210"/>
      <c r="CX125" s="215"/>
      <c r="CY125" s="2125"/>
      <c r="CZ125" s="215"/>
      <c r="DA125" s="679"/>
      <c r="DB125" s="215"/>
      <c r="DC125" s="215"/>
      <c r="DD125" s="215"/>
      <c r="DE125" s="215"/>
      <c r="DF125" s="215"/>
      <c r="DG125" s="215"/>
      <c r="DH125" s="215"/>
      <c r="DI125" s="215"/>
      <c r="DJ125" s="215"/>
      <c r="DK125" s="215"/>
      <c r="DL125" s="215"/>
      <c r="DM125" s="233"/>
      <c r="DN125" s="233"/>
      <c r="DO125" s="233"/>
      <c r="DP125" s="233"/>
      <c r="DQ125" s="233"/>
      <c r="DR125" s="233"/>
      <c r="DS125" s="233"/>
      <c r="DT125" s="233"/>
      <c r="DU125" s="233"/>
      <c r="DV125" s="233"/>
      <c r="DW125" s="232"/>
      <c r="DX125" s="226"/>
      <c r="DY125" s="226"/>
      <c r="DZ125" s="232"/>
      <c r="EA125" s="240"/>
      <c r="EB125" s="240"/>
      <c r="EC125" s="217"/>
      <c r="ED125" s="217"/>
      <c r="EE125" s="217"/>
      <c r="EF125" s="217"/>
      <c r="EG125" s="217"/>
      <c r="EH125" s="217"/>
      <c r="EI125" s="209"/>
      <c r="EJ125" s="209"/>
      <c r="EK125" s="209"/>
      <c r="EL125" s="209"/>
      <c r="EM125" s="209"/>
      <c r="EN125" s="209"/>
      <c r="EO125" s="209"/>
      <c r="EP125" s="209"/>
      <c r="EQ125" s="209"/>
      <c r="ER125" s="209"/>
      <c r="ES125" s="209"/>
      <c r="ET125" s="220"/>
      <c r="EU125" s="220"/>
      <c r="EV125" s="209"/>
      <c r="EW125" s="209"/>
      <c r="EX125" s="209"/>
      <c r="EY125" s="209"/>
      <c r="EZ125" s="209"/>
      <c r="FA125" s="209"/>
      <c r="FB125" s="209"/>
      <c r="FC125" s="209"/>
      <c r="FD125" s="209"/>
      <c r="FE125" s="209"/>
      <c r="FF125" s="209"/>
      <c r="FG125" s="209"/>
      <c r="FH125" s="209"/>
      <c r="FI125" s="209"/>
      <c r="FJ125" s="209"/>
      <c r="FK125" s="209"/>
      <c r="FL125" s="209"/>
      <c r="FM125" s="209"/>
      <c r="FN125" s="209"/>
      <c r="FO125" s="209"/>
    </row>
    <row r="126" spans="1:171" hidden="1">
      <c r="A126" s="849"/>
      <c r="C126" s="947"/>
      <c r="D126" s="991"/>
      <c r="E126" s="967"/>
      <c r="F126" s="992"/>
      <c r="G126" s="2119"/>
      <c r="H126" s="2119"/>
      <c r="I126" s="2119"/>
      <c r="J126" s="2119"/>
      <c r="K126" s="2119"/>
      <c r="L126" s="2119"/>
      <c r="M126" s="2119"/>
      <c r="N126" s="2119"/>
      <c r="O126" s="2119"/>
      <c r="P126" s="2119"/>
      <c r="Q126" s="2119"/>
      <c r="R126" s="2119"/>
      <c r="S126" s="2119"/>
      <c r="T126" s="2119"/>
      <c r="U126" s="2119"/>
      <c r="V126" s="2119"/>
      <c r="W126" s="2119"/>
      <c r="X126" s="2119"/>
      <c r="Y126" s="2119"/>
      <c r="Z126" s="2119"/>
      <c r="AA126" s="2119"/>
      <c r="AB126" s="2119"/>
      <c r="AC126" s="2119"/>
      <c r="AD126" s="2119"/>
      <c r="AE126" s="2119"/>
      <c r="AF126" s="2119"/>
      <c r="AG126" s="2119"/>
      <c r="AH126" s="2119"/>
      <c r="AI126" s="1008"/>
      <c r="AJ126" s="992"/>
      <c r="AK126" s="992"/>
      <c r="AL126" s="947"/>
      <c r="AM126" s="947"/>
      <c r="AN126" s="1006"/>
      <c r="AO126" s="1006"/>
      <c r="AP126" s="1026"/>
      <c r="AQ126" s="1006"/>
      <c r="AR126" s="1006"/>
      <c r="AS126" s="1006"/>
      <c r="AT126" s="1006"/>
      <c r="AU126" s="1006"/>
      <c r="AV126" s="1006"/>
      <c r="AW126" s="1006"/>
      <c r="AX126" s="1006"/>
      <c r="AY126" s="1006"/>
      <c r="AZ126" s="1006"/>
      <c r="BA126" s="1006"/>
      <c r="BB126" s="1006"/>
      <c r="BC126" s="1006"/>
      <c r="BD126" s="1006"/>
      <c r="BE126" s="1006"/>
      <c r="BF126" s="1006"/>
      <c r="BG126" s="1006"/>
      <c r="BH126" s="1006"/>
      <c r="BI126" s="1006"/>
      <c r="BJ126" s="1006"/>
      <c r="BK126" s="1006"/>
      <c r="BL126" s="1006"/>
      <c r="BM126" s="1006"/>
      <c r="BN126" s="1006"/>
      <c r="BO126" s="1006"/>
      <c r="BP126" s="1006"/>
      <c r="BQ126" s="1006"/>
      <c r="BR126" s="1006"/>
      <c r="BS126" s="1006"/>
      <c r="BT126" s="1006"/>
      <c r="BU126" s="1006"/>
      <c r="BV126" s="1006"/>
      <c r="BW126" s="1006"/>
      <c r="BX126" s="1006"/>
      <c r="BY126" s="1006"/>
      <c r="BZ126" s="1006"/>
      <c r="CA126" s="947"/>
      <c r="CB126" s="1006"/>
      <c r="CC126" s="1006"/>
      <c r="CD126" s="944"/>
      <c r="CE126" s="944"/>
      <c r="CF126" s="464"/>
      <c r="CG126" s="464"/>
      <c r="CH126" s="464"/>
      <c r="CI126" s="464"/>
      <c r="CJ126" s="464"/>
      <c r="CK126" s="464"/>
      <c r="CT126" s="210"/>
      <c r="CX126" s="215"/>
      <c r="CY126" s="2125"/>
      <c r="CZ126" s="215"/>
      <c r="DA126" s="679"/>
      <c r="DB126" s="215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33"/>
      <c r="DN126" s="233"/>
      <c r="DO126" s="233"/>
      <c r="DP126" s="233"/>
      <c r="DQ126" s="233"/>
      <c r="DR126" s="233"/>
      <c r="DS126" s="233"/>
      <c r="DT126" s="233"/>
      <c r="DU126" s="233"/>
      <c r="DV126" s="233"/>
      <c r="DW126" s="232"/>
      <c r="DX126" s="226"/>
      <c r="DY126" s="226"/>
      <c r="DZ126" s="232"/>
      <c r="EA126" s="240"/>
      <c r="EB126" s="240"/>
      <c r="EC126" s="217"/>
      <c r="ED126" s="217"/>
      <c r="EE126" s="217"/>
      <c r="EF126" s="217"/>
      <c r="EG126" s="217"/>
      <c r="EH126" s="217"/>
      <c r="EI126" s="209"/>
      <c r="EJ126" s="209"/>
      <c r="EK126" s="209"/>
      <c r="EL126" s="209"/>
      <c r="EM126" s="209"/>
      <c r="EN126" s="209"/>
      <c r="EO126" s="209"/>
      <c r="EP126" s="209"/>
      <c r="EQ126" s="209"/>
      <c r="ER126" s="209"/>
      <c r="ES126" s="209"/>
      <c r="ET126" s="220"/>
      <c r="EU126" s="220"/>
      <c r="EV126" s="209"/>
      <c r="EW126" s="209"/>
      <c r="EX126" s="209"/>
      <c r="EY126" s="209"/>
      <c r="EZ126" s="209"/>
      <c r="FA126" s="209"/>
      <c r="FB126" s="209"/>
      <c r="FC126" s="209"/>
      <c r="FD126" s="209"/>
      <c r="FE126" s="209"/>
      <c r="FF126" s="209"/>
      <c r="FG126" s="209"/>
      <c r="FH126" s="209"/>
      <c r="FI126" s="209"/>
      <c r="FJ126" s="209"/>
      <c r="FK126" s="209"/>
      <c r="FL126" s="209"/>
      <c r="FM126" s="209"/>
      <c r="FN126" s="209"/>
      <c r="FO126" s="209"/>
    </row>
    <row r="127" spans="1:171" hidden="1">
      <c r="A127" s="849"/>
      <c r="C127" s="947"/>
      <c r="D127" s="991"/>
      <c r="E127" s="967"/>
      <c r="F127" s="992"/>
      <c r="G127" s="992"/>
      <c r="H127" s="992"/>
      <c r="I127" s="992"/>
      <c r="J127" s="992"/>
      <c r="K127" s="992"/>
      <c r="L127" s="992"/>
      <c r="M127" s="992"/>
      <c r="N127" s="992"/>
      <c r="O127" s="992"/>
      <c r="P127" s="992"/>
      <c r="Q127" s="992"/>
      <c r="R127" s="992"/>
      <c r="S127" s="992"/>
      <c r="T127" s="992"/>
      <c r="U127" s="992"/>
      <c r="V127" s="992"/>
      <c r="W127" s="992"/>
      <c r="X127" s="992"/>
      <c r="Y127" s="992"/>
      <c r="Z127" s="992"/>
      <c r="AA127" s="992"/>
      <c r="AB127" s="992"/>
      <c r="AC127" s="992"/>
      <c r="AD127" s="992"/>
      <c r="AE127" s="992"/>
      <c r="AF127" s="992"/>
      <c r="AG127" s="992"/>
      <c r="AH127" s="992"/>
      <c r="AI127" s="1008"/>
      <c r="AJ127" s="992"/>
      <c r="AK127" s="992"/>
      <c r="AL127" s="947"/>
      <c r="AM127" s="947"/>
      <c r="AN127" s="1006"/>
      <c r="AO127" s="1006"/>
      <c r="AP127" s="1026"/>
      <c r="AQ127" s="1006"/>
      <c r="AR127" s="998"/>
      <c r="AS127" s="998"/>
      <c r="AT127" s="998"/>
      <c r="AU127" s="998"/>
      <c r="AV127" s="998"/>
      <c r="AW127" s="998"/>
      <c r="AX127" s="998"/>
      <c r="AY127" s="998"/>
      <c r="AZ127" s="998"/>
      <c r="BA127" s="998"/>
      <c r="BB127" s="998"/>
      <c r="BC127" s="998"/>
      <c r="BD127" s="998"/>
      <c r="BE127" s="998"/>
      <c r="BF127" s="998"/>
      <c r="BG127" s="998"/>
      <c r="BH127" s="998"/>
      <c r="BI127" s="998"/>
      <c r="BJ127" s="998"/>
      <c r="BK127" s="998"/>
      <c r="BL127" s="998"/>
      <c r="BM127" s="998"/>
      <c r="BN127" s="998"/>
      <c r="BO127" s="998"/>
      <c r="BP127" s="998"/>
      <c r="BQ127" s="998"/>
      <c r="BR127" s="998"/>
      <c r="BS127" s="998"/>
      <c r="BT127" s="998"/>
      <c r="BU127" s="1006"/>
      <c r="BV127" s="1006"/>
      <c r="BW127" s="1006"/>
      <c r="BX127" s="1006"/>
      <c r="BY127" s="1006"/>
      <c r="BZ127" s="1006"/>
      <c r="CA127" s="947"/>
      <c r="CB127" s="1006"/>
      <c r="CC127" s="1006"/>
      <c r="CD127" s="944"/>
      <c r="CE127" s="944"/>
      <c r="CF127" s="464"/>
      <c r="CG127" s="464"/>
      <c r="CH127" s="464"/>
      <c r="CI127" s="464"/>
      <c r="CJ127" s="464"/>
      <c r="CK127" s="464"/>
      <c r="CT127" s="210"/>
      <c r="CX127" s="215"/>
      <c r="CY127" s="2125"/>
      <c r="CZ127" s="215"/>
      <c r="DA127" s="679"/>
      <c r="DB127" s="215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33"/>
      <c r="DW127" s="232"/>
      <c r="DX127" s="226"/>
      <c r="DY127" s="226"/>
      <c r="DZ127" s="232"/>
      <c r="EA127" s="240"/>
      <c r="EB127" s="240"/>
      <c r="EC127" s="217"/>
      <c r="ED127" s="217"/>
      <c r="EE127" s="217"/>
      <c r="EF127" s="217"/>
      <c r="EG127" s="217"/>
      <c r="EH127" s="217"/>
      <c r="EI127" s="209"/>
      <c r="EJ127" s="209"/>
      <c r="EK127" s="209"/>
      <c r="EL127" s="209"/>
      <c r="EM127" s="209"/>
      <c r="EN127" s="209"/>
      <c r="EO127" s="209"/>
      <c r="EP127" s="209"/>
      <c r="EQ127" s="209"/>
      <c r="ER127" s="209"/>
      <c r="ES127" s="209"/>
      <c r="ET127" s="220"/>
      <c r="EU127" s="220"/>
      <c r="EV127" s="209"/>
      <c r="EW127" s="209"/>
      <c r="EX127" s="209"/>
      <c r="EY127" s="209"/>
      <c r="EZ127" s="209"/>
      <c r="FA127" s="209"/>
      <c r="FB127" s="209"/>
      <c r="FC127" s="209"/>
      <c r="FD127" s="209"/>
      <c r="FE127" s="209"/>
      <c r="FF127" s="209"/>
      <c r="FG127" s="209"/>
      <c r="FH127" s="209"/>
      <c r="FI127" s="209"/>
      <c r="FJ127" s="209"/>
      <c r="FK127" s="209"/>
      <c r="FL127" s="209"/>
      <c r="FM127" s="209"/>
      <c r="FN127" s="209"/>
      <c r="FO127" s="209"/>
    </row>
    <row r="128" spans="1:171" hidden="1">
      <c r="A128" s="849"/>
      <c r="C128" s="947"/>
      <c r="D128" s="991"/>
      <c r="E128" s="967"/>
      <c r="F128" s="992"/>
      <c r="G128" s="992"/>
      <c r="H128" s="992"/>
      <c r="I128" s="992"/>
      <c r="J128" s="992"/>
      <c r="K128" s="992"/>
      <c r="L128" s="992"/>
      <c r="M128" s="992"/>
      <c r="N128" s="992"/>
      <c r="O128" s="992"/>
      <c r="P128" s="992"/>
      <c r="Q128" s="992"/>
      <c r="R128" s="992"/>
      <c r="S128" s="992"/>
      <c r="T128" s="992"/>
      <c r="U128" s="992"/>
      <c r="V128" s="992"/>
      <c r="W128" s="992"/>
      <c r="X128" s="992"/>
      <c r="Y128" s="992"/>
      <c r="Z128" s="992"/>
      <c r="AA128" s="992"/>
      <c r="AB128" s="992"/>
      <c r="AC128" s="992"/>
      <c r="AD128" s="992"/>
      <c r="AE128" s="992"/>
      <c r="AF128" s="992"/>
      <c r="AG128" s="992"/>
      <c r="AH128" s="992"/>
      <c r="AI128" s="1008"/>
      <c r="AJ128" s="992"/>
      <c r="AK128" s="992"/>
      <c r="AL128" s="947"/>
      <c r="AM128" s="947"/>
      <c r="AN128" s="1006"/>
      <c r="AO128" s="1006"/>
      <c r="AP128" s="1026"/>
      <c r="AQ128" s="1897"/>
      <c r="AR128" s="1006"/>
      <c r="AS128" s="999"/>
      <c r="AT128" s="999"/>
      <c r="AU128" s="999"/>
      <c r="AV128" s="999"/>
      <c r="AW128" s="999"/>
      <c r="AX128" s="999"/>
      <c r="AY128" s="999"/>
      <c r="AZ128" s="999"/>
      <c r="BA128" s="999"/>
      <c r="BB128" s="999"/>
      <c r="BC128" s="999"/>
      <c r="BD128" s="999"/>
      <c r="BE128" s="999"/>
      <c r="BF128" s="999"/>
      <c r="BG128" s="1552"/>
      <c r="BH128" s="1006"/>
      <c r="BI128" s="1006"/>
      <c r="BJ128" s="1006"/>
      <c r="BK128" s="1006"/>
      <c r="BL128" s="1006"/>
      <c r="BM128" s="1006"/>
      <c r="BN128" s="1006"/>
      <c r="BO128" s="1006"/>
      <c r="BP128" s="1006"/>
      <c r="BQ128" s="1006"/>
      <c r="BR128" s="1006"/>
      <c r="BS128" s="1006"/>
      <c r="BT128" s="1006"/>
      <c r="BU128" s="1006"/>
      <c r="BV128" s="1006"/>
      <c r="BW128" s="1006"/>
      <c r="BX128" s="1006"/>
      <c r="BY128" s="1006"/>
      <c r="BZ128" s="1006"/>
      <c r="CA128" s="947"/>
      <c r="CB128" s="1006"/>
      <c r="CC128" s="1006"/>
      <c r="CD128" s="944"/>
      <c r="CE128" s="944"/>
      <c r="CF128" s="464"/>
      <c r="CG128" s="464"/>
      <c r="CH128" s="464"/>
      <c r="CI128" s="464"/>
      <c r="CJ128" s="464"/>
      <c r="CK128" s="464"/>
      <c r="CT128" s="210"/>
      <c r="CX128" s="215"/>
      <c r="CY128" s="2125"/>
      <c r="CZ128" s="215"/>
      <c r="DA128" s="679"/>
      <c r="DB128" s="215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33"/>
      <c r="DN128" s="233"/>
      <c r="DO128" s="233"/>
      <c r="DP128" s="233"/>
      <c r="DQ128" s="233"/>
      <c r="DR128" s="233"/>
      <c r="DS128" s="233"/>
      <c r="DT128" s="233"/>
      <c r="DU128" s="233"/>
      <c r="DV128" s="233"/>
      <c r="DW128" s="232"/>
      <c r="DX128" s="226"/>
      <c r="DY128" s="226"/>
      <c r="DZ128" s="232"/>
      <c r="EA128" s="240"/>
      <c r="EB128" s="240"/>
      <c r="EC128" s="217"/>
      <c r="ED128" s="217"/>
      <c r="EE128" s="217"/>
      <c r="EF128" s="217"/>
      <c r="EG128" s="217"/>
      <c r="EH128" s="217"/>
      <c r="EI128" s="209"/>
      <c r="EJ128" s="209"/>
      <c r="EK128" s="209"/>
      <c r="EL128" s="209"/>
      <c r="EM128" s="209"/>
      <c r="EN128" s="209"/>
      <c r="EO128" s="209"/>
      <c r="EP128" s="209"/>
      <c r="EQ128" s="209"/>
      <c r="ER128" s="209"/>
      <c r="ES128" s="209"/>
      <c r="ET128" s="220"/>
      <c r="EU128" s="220"/>
      <c r="EV128" s="209"/>
      <c r="EW128" s="209"/>
      <c r="EX128" s="209"/>
      <c r="EY128" s="209"/>
      <c r="EZ128" s="209"/>
      <c r="FA128" s="209"/>
      <c r="FB128" s="209"/>
      <c r="FC128" s="209"/>
      <c r="FD128" s="209"/>
      <c r="FE128" s="209"/>
      <c r="FF128" s="209"/>
      <c r="FG128" s="209"/>
      <c r="FH128" s="209"/>
      <c r="FI128" s="209"/>
      <c r="FJ128" s="209"/>
      <c r="FK128" s="209"/>
      <c r="FL128" s="209"/>
      <c r="FM128" s="209"/>
      <c r="FN128" s="209"/>
      <c r="FO128" s="209"/>
    </row>
    <row r="129" spans="1:171" hidden="1">
      <c r="A129" s="849"/>
      <c r="C129" s="947"/>
      <c r="D129" s="991"/>
      <c r="E129" s="967"/>
      <c r="F129" s="992"/>
      <c r="G129" s="1846"/>
      <c r="H129" s="1846"/>
      <c r="I129" s="1846"/>
      <c r="J129" s="1846"/>
      <c r="K129" s="1846"/>
      <c r="L129" s="1846"/>
      <c r="M129" s="1846"/>
      <c r="N129" s="905"/>
      <c r="O129" s="1846"/>
      <c r="P129" s="1846"/>
      <c r="Q129" s="1846"/>
      <c r="R129" s="1846"/>
      <c r="S129" s="1846"/>
      <c r="T129" s="1846"/>
      <c r="U129" s="1846"/>
      <c r="V129" s="1846"/>
      <c r="W129" s="1846"/>
      <c r="X129" s="1846"/>
      <c r="Y129" s="1846"/>
      <c r="Z129" s="1846"/>
      <c r="AA129" s="1846"/>
      <c r="AB129" s="1846"/>
      <c r="AC129" s="1846"/>
      <c r="AD129" s="1846"/>
      <c r="AE129" s="1846"/>
      <c r="AF129" s="1846"/>
      <c r="AG129" s="1846"/>
      <c r="AH129" s="1846"/>
      <c r="AI129" s="2122"/>
      <c r="AJ129" s="1547"/>
      <c r="AK129" s="1547"/>
      <c r="AL129" s="946"/>
      <c r="AM129" s="946"/>
      <c r="AN129" s="1552"/>
      <c r="AO129" s="1006"/>
      <c r="AP129" s="1026"/>
      <c r="AQ129" s="1897"/>
      <c r="AR129" s="1027"/>
      <c r="AS129" s="1027"/>
      <c r="AT129" s="1027"/>
      <c r="AU129" s="1027"/>
      <c r="AV129" s="1027"/>
      <c r="AW129" s="1027"/>
      <c r="AX129" s="1027"/>
      <c r="AY129" s="1019"/>
      <c r="AZ129" s="999"/>
      <c r="BA129" s="999"/>
      <c r="BB129" s="999"/>
      <c r="BC129" s="999"/>
      <c r="BD129" s="999"/>
      <c r="BE129" s="999"/>
      <c r="BF129" s="999"/>
      <c r="BG129" s="1552"/>
      <c r="BH129" s="999"/>
      <c r="BI129" s="999"/>
      <c r="BJ129" s="999"/>
      <c r="BK129" s="999"/>
      <c r="BL129" s="999"/>
      <c r="BM129" s="999"/>
      <c r="BN129" s="1552"/>
      <c r="BO129" s="1006"/>
      <c r="BP129" s="999"/>
      <c r="BQ129" s="999"/>
      <c r="BR129" s="999"/>
      <c r="BS129" s="999"/>
      <c r="BT129" s="999"/>
      <c r="BU129" s="1006"/>
      <c r="BV129" s="1006"/>
      <c r="BW129" s="1006"/>
      <c r="BX129" s="1006"/>
      <c r="BY129" s="1006"/>
      <c r="BZ129" s="1006"/>
      <c r="CA129" s="947"/>
      <c r="CB129" s="1006"/>
      <c r="CC129" s="1006"/>
      <c r="CD129" s="944"/>
      <c r="CE129" s="944"/>
      <c r="CF129" s="464"/>
      <c r="CG129" s="464"/>
      <c r="CH129" s="464"/>
      <c r="CI129" s="464"/>
      <c r="CJ129" s="464"/>
      <c r="CK129" s="464"/>
      <c r="CT129" s="210"/>
      <c r="CX129" s="215"/>
      <c r="CY129" s="2125"/>
      <c r="CZ129" s="215"/>
      <c r="DA129" s="679"/>
      <c r="DB129" s="215"/>
      <c r="DC129" s="215"/>
      <c r="DD129" s="215">
        <f>CX151-DC124</f>
        <v>0</v>
      </c>
      <c r="DE129" s="215"/>
      <c r="DF129" s="215"/>
      <c r="DG129" s="215"/>
      <c r="DH129" s="215"/>
      <c r="DI129" s="215"/>
      <c r="DJ129" s="215"/>
      <c r="DK129" s="215"/>
      <c r="DL129" s="215"/>
      <c r="DM129" s="233"/>
      <c r="DN129" s="233"/>
      <c r="DO129" s="233"/>
      <c r="DP129" s="233"/>
      <c r="DQ129" s="233"/>
      <c r="DR129" s="233"/>
      <c r="DS129" s="233"/>
      <c r="DT129" s="233"/>
      <c r="DU129" s="233"/>
      <c r="DV129" s="233"/>
      <c r="DW129" s="232"/>
      <c r="DX129" s="226"/>
      <c r="DY129" s="226"/>
      <c r="DZ129" s="232"/>
      <c r="EA129" s="240"/>
      <c r="EB129" s="240"/>
      <c r="EC129" s="217"/>
      <c r="ED129" s="217"/>
      <c r="EE129" s="217"/>
      <c r="EF129" s="217"/>
      <c r="EG129" s="217"/>
      <c r="EH129" s="217"/>
      <c r="EI129" s="209"/>
      <c r="EJ129" s="209"/>
      <c r="EK129" s="209"/>
      <c r="EL129" s="209"/>
      <c r="EM129" s="209"/>
      <c r="EN129" s="209"/>
      <c r="EO129" s="209"/>
      <c r="EP129" s="209"/>
      <c r="EQ129" s="209"/>
      <c r="ER129" s="209"/>
      <c r="ES129" s="209"/>
      <c r="ET129" s="220"/>
      <c r="EU129" s="220"/>
      <c r="EV129" s="209"/>
      <c r="EW129" s="209"/>
      <c r="EX129" s="209"/>
      <c r="EY129" s="209"/>
      <c r="EZ129" s="209"/>
      <c r="FA129" s="209"/>
      <c r="FB129" s="209"/>
      <c r="FC129" s="209"/>
      <c r="FD129" s="209"/>
      <c r="FE129" s="209"/>
      <c r="FF129" s="209"/>
      <c r="FG129" s="209"/>
      <c r="FH129" s="209"/>
      <c r="FI129" s="209"/>
      <c r="FJ129" s="209"/>
      <c r="FK129" s="209"/>
      <c r="FL129" s="209"/>
      <c r="FM129" s="209"/>
      <c r="FN129" s="209"/>
      <c r="FO129" s="209"/>
    </row>
    <row r="130" spans="1:171" hidden="1">
      <c r="A130" s="849"/>
      <c r="C130" s="947"/>
      <c r="D130" s="991"/>
      <c r="E130" s="967"/>
      <c r="F130" s="992"/>
      <c r="G130" s="2115"/>
      <c r="H130" s="2115"/>
      <c r="I130" s="2115"/>
      <c r="J130" s="962"/>
      <c r="K130" s="905"/>
      <c r="L130" s="905"/>
      <c r="M130" s="905"/>
      <c r="N130" s="1846"/>
      <c r="O130" s="962"/>
      <c r="P130" s="986"/>
      <c r="Q130" s="986"/>
      <c r="R130" s="986"/>
      <c r="S130" s="986"/>
      <c r="T130" s="986"/>
      <c r="U130" s="986"/>
      <c r="V130" s="986"/>
      <c r="W130" s="986"/>
      <c r="X130" s="986"/>
      <c r="Y130" s="986"/>
      <c r="Z130" s="986"/>
      <c r="AA130" s="1846"/>
      <c r="AB130" s="1846"/>
      <c r="AC130" s="962"/>
      <c r="AD130" s="986"/>
      <c r="AE130" s="986"/>
      <c r="AF130" s="986"/>
      <c r="AG130" s="986"/>
      <c r="AH130" s="986"/>
      <c r="AI130" s="1004"/>
      <c r="AJ130" s="986"/>
      <c r="AK130" s="986"/>
      <c r="AL130" s="1005"/>
      <c r="AM130" s="1005"/>
      <c r="AN130" s="997"/>
      <c r="AO130" s="1006"/>
      <c r="AP130" s="1026"/>
      <c r="AQ130" s="1897"/>
      <c r="AR130" s="1027"/>
      <c r="AS130" s="1027"/>
      <c r="AT130" s="1027"/>
      <c r="AU130" s="1027"/>
      <c r="AV130" s="1027"/>
      <c r="AW130" s="1027"/>
      <c r="AX130" s="1027"/>
      <c r="AY130" s="1019"/>
      <c r="AZ130" s="999"/>
      <c r="BA130" s="999"/>
      <c r="BB130" s="999"/>
      <c r="BC130" s="999"/>
      <c r="BD130" s="999"/>
      <c r="BE130" s="999"/>
      <c r="BF130" s="999"/>
      <c r="BG130" s="1552"/>
      <c r="BH130" s="999"/>
      <c r="BI130" s="999"/>
      <c r="BJ130" s="999"/>
      <c r="BK130" s="999"/>
      <c r="BL130" s="999"/>
      <c r="BM130" s="999"/>
      <c r="BN130" s="1552"/>
      <c r="BO130" s="1006"/>
      <c r="BP130" s="999"/>
      <c r="BQ130" s="999"/>
      <c r="BR130" s="999"/>
      <c r="BS130" s="999"/>
      <c r="BT130" s="999"/>
      <c r="BU130" s="1006"/>
      <c r="BV130" s="1006"/>
      <c r="BW130" s="1006"/>
      <c r="BX130" s="1006"/>
      <c r="BY130" s="1006"/>
      <c r="BZ130" s="1006"/>
      <c r="CA130" s="947"/>
      <c r="CB130" s="1006"/>
      <c r="CC130" s="1006"/>
      <c r="CD130" s="944"/>
      <c r="CE130" s="944"/>
      <c r="CF130" s="464"/>
      <c r="CG130" s="464"/>
      <c r="CH130" s="464"/>
      <c r="CI130" s="464"/>
      <c r="CJ130" s="464"/>
      <c r="CK130" s="464"/>
      <c r="CT130" s="210"/>
      <c r="CX130" s="215"/>
      <c r="CY130" s="2125"/>
      <c r="CZ130" s="215"/>
      <c r="DA130" s="679"/>
      <c r="DB130" s="215"/>
      <c r="DC130" s="215"/>
      <c r="DD130" s="215"/>
      <c r="DE130" s="215"/>
      <c r="DF130" s="215"/>
      <c r="DG130" s="215"/>
      <c r="DH130" s="215"/>
      <c r="DI130" s="215"/>
      <c r="DJ130" s="215"/>
      <c r="DK130" s="215"/>
      <c r="DL130" s="215"/>
      <c r="DM130" s="233"/>
      <c r="DN130" s="233"/>
      <c r="DO130" s="233"/>
      <c r="DP130" s="233"/>
      <c r="DQ130" s="233"/>
      <c r="DR130" s="233"/>
      <c r="DS130" s="233"/>
      <c r="DT130" s="233"/>
      <c r="DU130" s="233"/>
      <c r="DV130" s="233"/>
      <c r="DW130" s="232"/>
      <c r="DX130" s="226"/>
      <c r="DY130" s="226"/>
      <c r="DZ130" s="232"/>
      <c r="EA130" s="240"/>
      <c r="EB130" s="240"/>
      <c r="EC130" s="217"/>
      <c r="ED130" s="217"/>
      <c r="EE130" s="217"/>
      <c r="EF130" s="217"/>
      <c r="EG130" s="217"/>
      <c r="EH130" s="217"/>
      <c r="EI130" s="209"/>
      <c r="EJ130" s="209"/>
      <c r="EK130" s="209"/>
      <c r="EL130" s="209"/>
      <c r="EM130" s="209"/>
      <c r="EN130" s="209"/>
      <c r="EO130" s="209"/>
      <c r="EP130" s="209"/>
      <c r="EQ130" s="209"/>
      <c r="ER130" s="209"/>
      <c r="ES130" s="209"/>
      <c r="ET130" s="220"/>
      <c r="EU130" s="220"/>
      <c r="EV130" s="209"/>
      <c r="EW130" s="209"/>
      <c r="EX130" s="209"/>
      <c r="EY130" s="209"/>
      <c r="EZ130" s="209"/>
      <c r="FA130" s="209"/>
      <c r="FB130" s="209"/>
      <c r="FC130" s="209"/>
      <c r="FD130" s="209"/>
      <c r="FE130" s="209"/>
      <c r="FF130" s="209"/>
      <c r="FG130" s="209"/>
      <c r="FH130" s="209"/>
      <c r="FI130" s="209"/>
      <c r="FJ130" s="209"/>
      <c r="FK130" s="209"/>
      <c r="FL130" s="209"/>
      <c r="FM130" s="209"/>
      <c r="FN130" s="209"/>
      <c r="FO130" s="209"/>
    </row>
    <row r="131" spans="1:171" hidden="1">
      <c r="A131" s="849"/>
      <c r="C131" s="947"/>
      <c r="D131" s="991"/>
      <c r="E131" s="967"/>
      <c r="F131" s="992"/>
      <c r="G131" s="2115"/>
      <c r="H131" s="2115"/>
      <c r="I131" s="2115"/>
      <c r="J131" s="905"/>
      <c r="K131" s="905"/>
      <c r="L131" s="905"/>
      <c r="M131" s="905"/>
      <c r="N131" s="1846"/>
      <c r="O131" s="986"/>
      <c r="P131" s="986"/>
      <c r="Q131" s="986"/>
      <c r="R131" s="986"/>
      <c r="S131" s="986"/>
      <c r="T131" s="986"/>
      <c r="U131" s="986"/>
      <c r="V131" s="986"/>
      <c r="W131" s="986"/>
      <c r="X131" s="986"/>
      <c r="Y131" s="986"/>
      <c r="Z131" s="986"/>
      <c r="AA131" s="1846"/>
      <c r="AB131" s="1846"/>
      <c r="AC131" s="986"/>
      <c r="AD131" s="986"/>
      <c r="AE131" s="986"/>
      <c r="AF131" s="986"/>
      <c r="AG131" s="986"/>
      <c r="AH131" s="986"/>
      <c r="AI131" s="1004"/>
      <c r="AJ131" s="986"/>
      <c r="AK131" s="986"/>
      <c r="AL131" s="1005"/>
      <c r="AM131" s="1005"/>
      <c r="AN131" s="997"/>
      <c r="AO131" s="1006"/>
      <c r="AP131" s="1026"/>
      <c r="AQ131" s="1897"/>
      <c r="AR131" s="1028"/>
      <c r="AS131" s="1028"/>
      <c r="AT131" s="1028"/>
      <c r="AU131" s="1028"/>
      <c r="AV131" s="1028"/>
      <c r="AW131" s="1028"/>
      <c r="AX131" s="1028"/>
      <c r="AY131" s="1028"/>
      <c r="AZ131" s="999"/>
      <c r="BA131" s="999"/>
      <c r="BB131" s="999"/>
      <c r="BC131" s="999"/>
      <c r="BD131" s="999"/>
      <c r="BE131" s="999"/>
      <c r="BF131" s="999"/>
      <c r="BG131" s="1552"/>
      <c r="BH131" s="999"/>
      <c r="BI131" s="999"/>
      <c r="BJ131" s="999"/>
      <c r="BK131" s="999"/>
      <c r="BL131" s="999"/>
      <c r="BM131" s="999"/>
      <c r="BN131" s="1552"/>
      <c r="BO131" s="1006"/>
      <c r="BP131" s="999"/>
      <c r="BQ131" s="999"/>
      <c r="BR131" s="999"/>
      <c r="BS131" s="999"/>
      <c r="BT131" s="999"/>
      <c r="BU131" s="1006"/>
      <c r="BV131" s="1006"/>
      <c r="BW131" s="1006"/>
      <c r="BX131" s="1006"/>
      <c r="BY131" s="1006"/>
      <c r="BZ131" s="1006"/>
      <c r="CA131" s="947"/>
      <c r="CB131" s="1006"/>
      <c r="CC131" s="1006"/>
      <c r="CD131" s="944"/>
      <c r="CE131" s="944"/>
      <c r="CF131" s="464"/>
      <c r="CG131" s="464"/>
      <c r="CH131" s="464"/>
      <c r="CI131" s="464"/>
      <c r="CJ131" s="464"/>
      <c r="CK131" s="464"/>
      <c r="CT131" s="210"/>
      <c r="CX131" s="215"/>
      <c r="CY131" s="2125"/>
      <c r="CZ131" s="215"/>
      <c r="DA131" s="679"/>
      <c r="DB131" s="215"/>
      <c r="DC131" s="215"/>
      <c r="DD131" s="215"/>
      <c r="DE131" s="215"/>
      <c r="DF131" s="215"/>
      <c r="DG131" s="215"/>
      <c r="DH131" s="215"/>
      <c r="DI131" s="215"/>
      <c r="DJ131" s="215"/>
      <c r="DK131" s="215"/>
      <c r="DL131" s="215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33"/>
      <c r="DW131" s="232"/>
      <c r="DX131" s="226"/>
      <c r="DY131" s="226"/>
      <c r="DZ131" s="232"/>
      <c r="EA131" s="240"/>
      <c r="EB131" s="240"/>
      <c r="EC131" s="217"/>
      <c r="ED131" s="217"/>
      <c r="EE131" s="217"/>
      <c r="EF131" s="217"/>
      <c r="EG131" s="217"/>
      <c r="EH131" s="217"/>
      <c r="EI131" s="209"/>
      <c r="EJ131" s="209"/>
      <c r="EK131" s="209"/>
      <c r="EL131" s="209"/>
      <c r="EM131" s="209"/>
      <c r="EN131" s="209"/>
      <c r="EO131" s="209"/>
      <c r="EP131" s="209"/>
      <c r="EQ131" s="209"/>
      <c r="ER131" s="209"/>
      <c r="ES131" s="209"/>
      <c r="ET131" s="220"/>
      <c r="EU131" s="220"/>
      <c r="EV131" s="209"/>
      <c r="EW131" s="209"/>
      <c r="EX131" s="209"/>
      <c r="EY131" s="209"/>
      <c r="EZ131" s="209"/>
      <c r="FA131" s="209"/>
      <c r="FB131" s="209"/>
      <c r="FC131" s="209"/>
      <c r="FD131" s="209"/>
      <c r="FE131" s="209"/>
      <c r="FF131" s="209"/>
      <c r="FG131" s="209"/>
      <c r="FH131" s="209"/>
      <c r="FI131" s="209"/>
      <c r="FJ131" s="209"/>
      <c r="FK131" s="209"/>
      <c r="FL131" s="209"/>
      <c r="FM131" s="209"/>
      <c r="FN131" s="209"/>
      <c r="FO131" s="209"/>
    </row>
    <row r="132" spans="1:171" hidden="1">
      <c r="A132" s="849"/>
      <c r="C132" s="947"/>
      <c r="D132" s="991"/>
      <c r="E132" s="967"/>
      <c r="F132" s="992"/>
      <c r="G132" s="2115"/>
      <c r="H132" s="2115"/>
      <c r="I132" s="2115"/>
      <c r="J132" s="905"/>
      <c r="K132" s="905"/>
      <c r="L132" s="905"/>
      <c r="M132" s="905"/>
      <c r="N132" s="1846"/>
      <c r="O132" s="986"/>
      <c r="P132" s="986"/>
      <c r="Q132" s="986"/>
      <c r="R132" s="986"/>
      <c r="S132" s="986"/>
      <c r="T132" s="986"/>
      <c r="U132" s="986"/>
      <c r="V132" s="986"/>
      <c r="W132" s="986"/>
      <c r="X132" s="986"/>
      <c r="Y132" s="986"/>
      <c r="Z132" s="986"/>
      <c r="AA132" s="1846"/>
      <c r="AB132" s="1846"/>
      <c r="AC132" s="986"/>
      <c r="AD132" s="986"/>
      <c r="AE132" s="986"/>
      <c r="AF132" s="986"/>
      <c r="AG132" s="986"/>
      <c r="AH132" s="986"/>
      <c r="AI132" s="1004"/>
      <c r="AJ132" s="986"/>
      <c r="AK132" s="986"/>
      <c r="AL132" s="1005"/>
      <c r="AM132" s="1005"/>
      <c r="AN132" s="997"/>
      <c r="AO132" s="1006"/>
      <c r="AP132" s="1026"/>
      <c r="AQ132" s="1897"/>
      <c r="AR132" s="1027"/>
      <c r="AS132" s="1027"/>
      <c r="AT132" s="1027"/>
      <c r="AU132" s="1027"/>
      <c r="AV132" s="1027"/>
      <c r="AW132" s="1027"/>
      <c r="AX132" s="1027"/>
      <c r="AY132" s="999"/>
      <c r="AZ132" s="999"/>
      <c r="BA132" s="999"/>
      <c r="BB132" s="999"/>
      <c r="BC132" s="999"/>
      <c r="BD132" s="999"/>
      <c r="BE132" s="999"/>
      <c r="BF132" s="999"/>
      <c r="BG132" s="999"/>
      <c r="BH132" s="999"/>
      <c r="BI132" s="999"/>
      <c r="BJ132" s="999"/>
      <c r="BK132" s="999"/>
      <c r="BL132" s="999"/>
      <c r="BM132" s="999"/>
      <c r="BN132" s="999"/>
      <c r="BO132" s="999"/>
      <c r="BP132" s="999"/>
      <c r="BQ132" s="999"/>
      <c r="BR132" s="999"/>
      <c r="BS132" s="999"/>
      <c r="BT132" s="999"/>
      <c r="BU132" s="999"/>
      <c r="BV132" s="999"/>
      <c r="BW132" s="999"/>
      <c r="BX132" s="999"/>
      <c r="BY132" s="999"/>
      <c r="BZ132" s="999"/>
      <c r="CA132" s="941"/>
      <c r="CB132" s="999"/>
      <c r="CC132" s="999"/>
      <c r="CD132" s="1029"/>
      <c r="CE132" s="1029"/>
      <c r="CF132" s="691"/>
      <c r="CG132" s="691"/>
      <c r="CH132" s="691"/>
      <c r="CI132" s="691"/>
      <c r="CJ132" s="464"/>
      <c r="CK132" s="464"/>
      <c r="CT132" s="210"/>
      <c r="CX132" s="215"/>
      <c r="CY132" s="2125"/>
      <c r="CZ132" s="215"/>
      <c r="DA132" s="679"/>
      <c r="DB132" s="215"/>
      <c r="DC132" s="215"/>
      <c r="DD132" s="215"/>
      <c r="DE132" s="215"/>
      <c r="DF132" s="215"/>
      <c r="DG132" s="215"/>
      <c r="DH132" s="215"/>
      <c r="DI132" s="215"/>
      <c r="DJ132" s="215"/>
      <c r="DK132" s="215"/>
      <c r="DL132" s="215"/>
      <c r="DM132" s="233"/>
      <c r="DN132" s="233"/>
      <c r="DO132" s="233"/>
      <c r="DP132" s="233"/>
      <c r="DQ132" s="233"/>
      <c r="DR132" s="233"/>
      <c r="DS132" s="233"/>
      <c r="DT132" s="233"/>
      <c r="DU132" s="233"/>
      <c r="DV132" s="233"/>
      <c r="DW132" s="232"/>
      <c r="DX132" s="226"/>
      <c r="DY132" s="226"/>
      <c r="DZ132" s="232"/>
      <c r="EA132" s="240"/>
      <c r="EB132" s="240"/>
      <c r="EC132" s="217"/>
      <c r="ED132" s="217"/>
      <c r="EE132" s="217"/>
      <c r="EF132" s="217"/>
      <c r="EG132" s="217"/>
      <c r="EH132" s="217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20"/>
      <c r="EU132" s="220"/>
      <c r="EV132" s="209"/>
      <c r="EW132" s="209"/>
      <c r="EX132" s="209"/>
      <c r="EY132" s="209"/>
      <c r="EZ132" s="209"/>
      <c r="FA132" s="209"/>
      <c r="FB132" s="209"/>
      <c r="FC132" s="209"/>
      <c r="FD132" s="209"/>
      <c r="FE132" s="209"/>
      <c r="FF132" s="209"/>
      <c r="FG132" s="209"/>
      <c r="FH132" s="209"/>
      <c r="FI132" s="209"/>
      <c r="FJ132" s="209"/>
      <c r="FK132" s="209"/>
      <c r="FL132" s="209"/>
      <c r="FM132" s="209"/>
      <c r="FN132" s="209"/>
      <c r="FO132" s="209"/>
    </row>
    <row r="133" spans="1:171" s="252" customFormat="1" hidden="1">
      <c r="A133" s="849"/>
      <c r="B133" s="940"/>
      <c r="C133" s="947"/>
      <c r="D133" s="991"/>
      <c r="E133" s="967"/>
      <c r="F133" s="992"/>
      <c r="G133" s="2115"/>
      <c r="H133" s="2115"/>
      <c r="I133" s="2115"/>
      <c r="J133" s="962"/>
      <c r="K133" s="905"/>
      <c r="L133" s="905"/>
      <c r="M133" s="905"/>
      <c r="N133" s="1846"/>
      <c r="O133" s="962"/>
      <c r="P133" s="986"/>
      <c r="Q133" s="986"/>
      <c r="R133" s="986"/>
      <c r="S133" s="986"/>
      <c r="T133" s="986"/>
      <c r="U133" s="986"/>
      <c r="V133" s="986"/>
      <c r="W133" s="986"/>
      <c r="X133" s="986"/>
      <c r="Y133" s="986"/>
      <c r="Z133" s="986"/>
      <c r="AA133" s="1846"/>
      <c r="AB133" s="1846"/>
      <c r="AC133" s="962"/>
      <c r="AD133" s="986"/>
      <c r="AE133" s="986"/>
      <c r="AF133" s="986"/>
      <c r="AG133" s="986"/>
      <c r="AH133" s="986"/>
      <c r="AI133" s="1004"/>
      <c r="AJ133" s="986"/>
      <c r="AK133" s="986"/>
      <c r="AL133" s="1005"/>
      <c r="AM133" s="1005"/>
      <c r="AN133" s="997"/>
      <c r="AO133" s="998"/>
      <c r="AP133" s="1026"/>
      <c r="AQ133" s="1897"/>
      <c r="AR133" s="1027"/>
      <c r="AS133" s="1027"/>
      <c r="AT133" s="1027"/>
      <c r="AU133" s="1027"/>
      <c r="AV133" s="1027"/>
      <c r="AW133" s="1027"/>
      <c r="AX133" s="1027"/>
      <c r="AY133" s="1566"/>
      <c r="AZ133" s="995"/>
      <c r="BA133" s="1006"/>
      <c r="BB133" s="1006"/>
      <c r="BC133" s="1006"/>
      <c r="BD133" s="1006"/>
      <c r="BE133" s="1006"/>
      <c r="BF133" s="1006"/>
      <c r="BG133" s="1006"/>
      <c r="BH133" s="1006"/>
      <c r="BI133" s="1027"/>
      <c r="BJ133" s="995"/>
      <c r="BK133" s="997"/>
      <c r="BL133" s="997"/>
      <c r="BM133" s="997"/>
      <c r="BN133" s="997"/>
      <c r="BO133" s="997"/>
      <c r="BP133" s="1027"/>
      <c r="BQ133" s="995"/>
      <c r="BR133" s="995"/>
      <c r="BS133" s="1006"/>
      <c r="BT133" s="1006"/>
      <c r="BU133" s="1006"/>
      <c r="BV133" s="1006"/>
      <c r="BW133" s="1006"/>
      <c r="BX133" s="1006"/>
      <c r="BY133" s="1006"/>
      <c r="BZ133" s="995"/>
      <c r="CA133" s="1005"/>
      <c r="CB133" s="997"/>
      <c r="CC133" s="997"/>
      <c r="CD133" s="956"/>
      <c r="CE133" s="956"/>
      <c r="CF133" s="512"/>
      <c r="CG133" s="512"/>
      <c r="CH133" s="512"/>
      <c r="CI133" s="512"/>
      <c r="CJ133" s="512"/>
      <c r="CK133" s="464"/>
      <c r="CL133" s="209"/>
      <c r="CM133" s="209"/>
      <c r="CN133" s="209"/>
      <c r="CO133" s="209"/>
      <c r="CP133" s="209"/>
      <c r="CQ133" s="209"/>
      <c r="CR133" s="209"/>
      <c r="CS133" s="209"/>
      <c r="CT133" s="210"/>
      <c r="CU133" s="209"/>
      <c r="CV133" s="209"/>
      <c r="CW133" s="209"/>
      <c r="CX133" s="215"/>
      <c r="CY133" s="2125"/>
      <c r="CZ133" s="215"/>
      <c r="DA133" s="215"/>
      <c r="DB133" s="215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55"/>
      <c r="DN133" s="255"/>
      <c r="DO133" s="255"/>
      <c r="DP133" s="255"/>
      <c r="DQ133" s="255"/>
      <c r="DR133" s="255"/>
      <c r="DS133" s="255"/>
      <c r="DT133" s="255"/>
      <c r="DU133" s="255"/>
      <c r="DV133" s="255"/>
      <c r="DW133" s="221"/>
      <c r="DX133" s="221"/>
      <c r="DY133" s="221"/>
      <c r="DZ133" s="221"/>
      <c r="EA133" s="217"/>
      <c r="EB133" s="240"/>
      <c r="EC133" s="217"/>
      <c r="ED133" s="217"/>
      <c r="EE133" s="217"/>
      <c r="EF133" s="217"/>
      <c r="EG133" s="217"/>
      <c r="EH133" s="217"/>
      <c r="EI133" s="217"/>
      <c r="EJ133" s="217"/>
      <c r="EK133" s="217"/>
      <c r="EL133" s="217"/>
      <c r="EM133" s="217"/>
      <c r="EN133" s="217"/>
      <c r="EO133" s="217"/>
      <c r="EP133" s="217"/>
      <c r="EQ133" s="217"/>
      <c r="ER133" s="217"/>
      <c r="ES133" s="217"/>
      <c r="ET133" s="219"/>
      <c r="EU133" s="219"/>
      <c r="EV133" s="217"/>
      <c r="EW133" s="217"/>
      <c r="EX133" s="217"/>
      <c r="EY133" s="217"/>
      <c r="EZ133" s="217"/>
      <c r="FA133" s="217"/>
      <c r="FB133" s="217"/>
      <c r="FC133" s="217"/>
      <c r="FD133" s="217"/>
      <c r="FE133" s="217"/>
      <c r="FF133" s="217"/>
      <c r="FG133" s="217"/>
      <c r="FH133" s="217"/>
      <c r="FI133" s="217"/>
      <c r="FJ133" s="217"/>
      <c r="FK133" s="217"/>
      <c r="FL133" s="217"/>
      <c r="FM133" s="217"/>
      <c r="FN133" s="217"/>
      <c r="FO133" s="217"/>
    </row>
    <row r="134" spans="1:171" hidden="1">
      <c r="A134" s="849"/>
      <c r="C134" s="947"/>
      <c r="D134" s="991"/>
      <c r="E134" s="967"/>
      <c r="F134" s="992"/>
      <c r="G134" s="2115"/>
      <c r="H134" s="2115"/>
      <c r="I134" s="2115"/>
      <c r="J134" s="905"/>
      <c r="K134" s="905"/>
      <c r="L134" s="905"/>
      <c r="M134" s="905"/>
      <c r="N134" s="1846"/>
      <c r="O134" s="986"/>
      <c r="P134" s="986"/>
      <c r="Q134" s="986"/>
      <c r="R134" s="986"/>
      <c r="S134" s="986"/>
      <c r="T134" s="986"/>
      <c r="U134" s="986"/>
      <c r="V134" s="986"/>
      <c r="W134" s="986"/>
      <c r="X134" s="986"/>
      <c r="Y134" s="986"/>
      <c r="Z134" s="986"/>
      <c r="AA134" s="1846"/>
      <c r="AB134" s="1846"/>
      <c r="AC134" s="986"/>
      <c r="AD134" s="986"/>
      <c r="AE134" s="986"/>
      <c r="AF134" s="986"/>
      <c r="AG134" s="986"/>
      <c r="AH134" s="986"/>
      <c r="AI134" s="1004"/>
      <c r="AJ134" s="986"/>
      <c r="AK134" s="986"/>
      <c r="AL134" s="1005"/>
      <c r="AM134" s="1005"/>
      <c r="AN134" s="997"/>
      <c r="AO134" s="998"/>
      <c r="AP134" s="1026"/>
      <c r="AQ134" s="1897"/>
      <c r="AR134" s="1027"/>
      <c r="AS134" s="1027"/>
      <c r="AT134" s="1027"/>
      <c r="AU134" s="1027"/>
      <c r="AV134" s="1027"/>
      <c r="AW134" s="1027"/>
      <c r="AX134" s="1027"/>
      <c r="AY134" s="1566"/>
      <c r="AZ134" s="995"/>
      <c r="BA134" s="1006"/>
      <c r="BB134" s="1006"/>
      <c r="BC134" s="1006"/>
      <c r="BD134" s="1006"/>
      <c r="BE134" s="1006"/>
      <c r="BF134" s="1006"/>
      <c r="BG134" s="1006"/>
      <c r="BH134" s="1006"/>
      <c r="BI134" s="1027"/>
      <c r="BJ134" s="995"/>
      <c r="BK134" s="997"/>
      <c r="BL134" s="997"/>
      <c r="BM134" s="997"/>
      <c r="BN134" s="997"/>
      <c r="BO134" s="997"/>
      <c r="BP134" s="1027"/>
      <c r="BQ134" s="995"/>
      <c r="BR134" s="995"/>
      <c r="BS134" s="1006"/>
      <c r="BT134" s="1006"/>
      <c r="BU134" s="1006"/>
      <c r="BV134" s="1006"/>
      <c r="BW134" s="1006"/>
      <c r="BX134" s="1006"/>
      <c r="BY134" s="1006"/>
      <c r="BZ134" s="995"/>
      <c r="CA134" s="1005"/>
      <c r="CB134" s="997"/>
      <c r="CC134" s="997"/>
      <c r="CD134" s="956"/>
      <c r="CE134" s="956"/>
      <c r="CF134" s="512"/>
      <c r="CG134" s="512"/>
      <c r="CH134" s="687"/>
      <c r="CI134" s="512"/>
      <c r="CJ134" s="464"/>
      <c r="CK134" s="464"/>
      <c r="CT134" s="210"/>
      <c r="CX134" s="215"/>
      <c r="CY134" s="2125"/>
      <c r="CZ134" s="692"/>
      <c r="DA134" s="692"/>
      <c r="DB134" s="215"/>
      <c r="DC134" s="215"/>
      <c r="DD134" s="215"/>
      <c r="DE134" s="215"/>
      <c r="DF134" s="215"/>
      <c r="DG134" s="215"/>
      <c r="DH134" s="215"/>
      <c r="DI134" s="215"/>
      <c r="DJ134" s="215"/>
      <c r="DK134" s="215"/>
      <c r="DL134" s="215"/>
      <c r="DM134" s="255"/>
      <c r="DN134" s="255"/>
      <c r="DO134" s="255"/>
      <c r="DP134" s="255"/>
      <c r="DQ134" s="255"/>
      <c r="DR134" s="255"/>
      <c r="DS134" s="255"/>
      <c r="DT134" s="255"/>
      <c r="DU134" s="255"/>
      <c r="DV134" s="255"/>
      <c r="DW134" s="221"/>
      <c r="DX134" s="221"/>
      <c r="DY134" s="221"/>
      <c r="DZ134" s="221"/>
      <c r="EA134" s="217"/>
      <c r="EB134" s="240"/>
      <c r="EC134" s="217"/>
      <c r="ED134" s="217"/>
      <c r="EE134" s="217"/>
      <c r="EF134" s="217"/>
      <c r="EG134" s="217"/>
      <c r="EH134" s="217"/>
      <c r="EI134" s="209"/>
      <c r="EJ134" s="209"/>
      <c r="EK134" s="209"/>
      <c r="EL134" s="209"/>
      <c r="EM134" s="209"/>
      <c r="EN134" s="209"/>
      <c r="EO134" s="209"/>
      <c r="EP134" s="209"/>
      <c r="EQ134" s="209"/>
      <c r="ER134" s="209"/>
      <c r="ES134" s="209"/>
      <c r="ET134" s="220"/>
      <c r="EU134" s="220"/>
      <c r="EV134" s="209"/>
      <c r="EW134" s="209"/>
      <c r="EX134" s="209"/>
      <c r="EY134" s="209"/>
      <c r="EZ134" s="209"/>
      <c r="FA134" s="209"/>
      <c r="FB134" s="209"/>
      <c r="FC134" s="209"/>
      <c r="FD134" s="209"/>
      <c r="FE134" s="209"/>
      <c r="FF134" s="209"/>
      <c r="FG134" s="209"/>
      <c r="FH134" s="209"/>
      <c r="FI134" s="209"/>
      <c r="FJ134" s="209"/>
      <c r="FK134" s="209"/>
      <c r="FL134" s="209"/>
      <c r="FM134" s="209"/>
      <c r="FN134" s="209"/>
      <c r="FO134" s="209"/>
    </row>
    <row r="135" spans="1:171" hidden="1">
      <c r="A135" s="849"/>
      <c r="C135" s="947"/>
      <c r="D135" s="991"/>
      <c r="E135" s="967"/>
      <c r="F135" s="992"/>
      <c r="G135" s="994"/>
      <c r="H135" s="994"/>
      <c r="I135" s="994"/>
      <c r="J135" s="992"/>
      <c r="K135" s="992"/>
      <c r="L135" s="992"/>
      <c r="M135" s="992"/>
      <c r="N135" s="992"/>
      <c r="O135" s="992"/>
      <c r="P135" s="992"/>
      <c r="Q135" s="992"/>
      <c r="R135" s="992"/>
      <c r="S135" s="992"/>
      <c r="T135" s="992"/>
      <c r="U135" s="992"/>
      <c r="V135" s="992"/>
      <c r="W135" s="992"/>
      <c r="X135" s="992"/>
      <c r="Y135" s="2119"/>
      <c r="Z135" s="2119"/>
      <c r="AA135" s="992"/>
      <c r="AB135" s="992"/>
      <c r="AC135" s="1030"/>
      <c r="AD135" s="1030"/>
      <c r="AE135" s="1030"/>
      <c r="AF135" s="1030"/>
      <c r="AG135" s="1031"/>
      <c r="AH135" s="1031"/>
      <c r="AI135" s="1032"/>
      <c r="AJ135" s="1031"/>
      <c r="AK135" s="1031"/>
      <c r="AL135" s="1033"/>
      <c r="AM135" s="1033"/>
      <c r="AN135" s="1034"/>
      <c r="AO135" s="998"/>
      <c r="AP135" s="1026"/>
      <c r="AQ135" s="1897"/>
      <c r="AR135" s="998"/>
      <c r="AS135" s="998"/>
      <c r="AT135" s="998"/>
      <c r="AU135" s="998"/>
      <c r="AV135" s="998"/>
      <c r="AW135" s="998"/>
      <c r="AX135" s="998"/>
      <c r="AY135" s="998"/>
      <c r="AZ135" s="1006"/>
      <c r="BA135" s="1006"/>
      <c r="BB135" s="1006"/>
      <c r="BC135" s="1006"/>
      <c r="BD135" s="1006"/>
      <c r="BE135" s="1035"/>
      <c r="BF135" s="954"/>
      <c r="BG135" s="1006"/>
      <c r="BH135" s="1006"/>
      <c r="BI135" s="1006"/>
      <c r="BJ135" s="1006"/>
      <c r="BK135" s="1006"/>
      <c r="BL135" s="1006"/>
      <c r="BM135" s="1006"/>
      <c r="BN135" s="1006"/>
      <c r="BO135" s="1006"/>
      <c r="BP135" s="1006"/>
      <c r="BQ135" s="1006"/>
      <c r="BR135" s="1006"/>
      <c r="BS135" s="1034"/>
      <c r="BT135" s="1036"/>
      <c r="BU135" s="1006"/>
      <c r="BV135" s="1006"/>
      <c r="BW135" s="1006"/>
      <c r="BX135" s="1006"/>
      <c r="BY135" s="1006"/>
      <c r="BZ135" s="1037"/>
      <c r="CA135" s="1018"/>
      <c r="CB135" s="1037"/>
      <c r="CC135" s="1037"/>
      <c r="CD135" s="1038"/>
      <c r="CE135" s="1038"/>
      <c r="CF135" s="693"/>
      <c r="CG135" s="693"/>
      <c r="CH135" s="693"/>
      <c r="CI135" s="693"/>
      <c r="CJ135" s="464"/>
      <c r="CK135" s="464"/>
      <c r="CT135" s="210"/>
      <c r="CX135" s="215"/>
      <c r="CY135" s="2125"/>
      <c r="CZ135" s="692"/>
      <c r="DA135" s="692"/>
      <c r="DB135" s="215"/>
      <c r="DC135" s="215"/>
      <c r="DD135" s="215"/>
      <c r="DE135" s="215"/>
      <c r="DF135" s="215"/>
      <c r="DG135" s="215"/>
      <c r="DH135" s="215"/>
      <c r="DI135" s="215"/>
      <c r="DJ135" s="215"/>
      <c r="DK135" s="215"/>
      <c r="DL135" s="215"/>
      <c r="DM135" s="255"/>
      <c r="DN135" s="255"/>
      <c r="DO135" s="255"/>
      <c r="DP135" s="255"/>
      <c r="DQ135" s="255"/>
      <c r="DR135" s="255"/>
      <c r="DS135" s="255"/>
      <c r="DT135" s="255"/>
      <c r="DU135" s="255"/>
      <c r="DV135" s="255"/>
      <c r="DW135" s="221"/>
      <c r="DX135" s="221"/>
      <c r="DY135" s="221"/>
      <c r="DZ135" s="221"/>
      <c r="EA135" s="217"/>
      <c r="EB135" s="1584"/>
      <c r="EC135" s="217"/>
      <c r="ED135" s="217"/>
      <c r="EE135" s="217"/>
      <c r="EF135" s="217"/>
      <c r="EG135" s="217"/>
      <c r="EH135" s="217"/>
      <c r="EI135" s="209"/>
      <c r="EJ135" s="209"/>
      <c r="EK135" s="209"/>
      <c r="EL135" s="209"/>
      <c r="EM135" s="209"/>
      <c r="EN135" s="209"/>
      <c r="EO135" s="209"/>
      <c r="EP135" s="209"/>
      <c r="EQ135" s="209"/>
      <c r="ER135" s="209"/>
      <c r="ES135" s="209"/>
      <c r="ET135" s="209"/>
      <c r="EU135" s="209"/>
      <c r="EV135" s="209"/>
      <c r="EW135" s="209"/>
      <c r="EX135" s="209"/>
      <c r="EY135" s="209"/>
      <c r="EZ135" s="209"/>
      <c r="FA135" s="209"/>
      <c r="FB135" s="209"/>
      <c r="FC135" s="209"/>
      <c r="FD135" s="209"/>
      <c r="FE135" s="209"/>
      <c r="FF135" s="209"/>
      <c r="FG135" s="209"/>
      <c r="FH135" s="209"/>
      <c r="FI135" s="209"/>
      <c r="FJ135" s="209"/>
      <c r="FK135" s="209"/>
      <c r="FL135" s="209"/>
      <c r="FM135" s="209"/>
      <c r="FN135" s="209"/>
      <c r="FO135" s="209"/>
    </row>
    <row r="136" spans="1:171" hidden="1">
      <c r="A136" s="849"/>
      <c r="C136" s="947"/>
      <c r="D136" s="991"/>
      <c r="E136" s="967"/>
      <c r="F136" s="992"/>
      <c r="G136" s="992"/>
      <c r="H136" s="992"/>
      <c r="I136" s="992"/>
      <c r="J136" s="992"/>
      <c r="K136" s="992"/>
      <c r="L136" s="992"/>
      <c r="M136" s="992"/>
      <c r="N136" s="992"/>
      <c r="O136" s="992"/>
      <c r="P136" s="992"/>
      <c r="Q136" s="992"/>
      <c r="R136" s="992"/>
      <c r="S136" s="992"/>
      <c r="T136" s="992"/>
      <c r="U136" s="1846"/>
      <c r="V136" s="1846"/>
      <c r="W136" s="1846"/>
      <c r="X136" s="1846"/>
      <c r="Y136" s="1846"/>
      <c r="Z136" s="1846"/>
      <c r="AA136" s="905"/>
      <c r="AB136" s="905"/>
      <c r="AC136" s="962"/>
      <c r="AD136" s="962"/>
      <c r="AE136" s="962"/>
      <c r="AF136" s="962"/>
      <c r="AG136" s="962"/>
      <c r="AH136" s="962"/>
      <c r="AI136" s="963"/>
      <c r="AJ136" s="962"/>
      <c r="AK136" s="962"/>
      <c r="AL136" s="948"/>
      <c r="AM136" s="948"/>
      <c r="AN136" s="995"/>
      <c r="AO136" s="1006"/>
      <c r="AP136" s="1026"/>
      <c r="AQ136" s="1897"/>
      <c r="AR136" s="998"/>
      <c r="AS136" s="998"/>
      <c r="AT136" s="998"/>
      <c r="AU136" s="998"/>
      <c r="AV136" s="998"/>
      <c r="AW136" s="998"/>
      <c r="AX136" s="998"/>
      <c r="AY136" s="998"/>
      <c r="AZ136" s="998"/>
      <c r="BA136" s="998"/>
      <c r="BB136" s="998"/>
      <c r="BC136" s="998"/>
      <c r="BD136" s="998"/>
      <c r="BE136" s="1035"/>
      <c r="BF136" s="954"/>
      <c r="BG136" s="1027"/>
      <c r="BH136" s="1027"/>
      <c r="BI136" s="1027"/>
      <c r="BJ136" s="1027"/>
      <c r="BK136" s="1027"/>
      <c r="BL136" s="1027"/>
      <c r="BM136" s="1027"/>
      <c r="BN136" s="1027"/>
      <c r="BO136" s="1027"/>
      <c r="BP136" s="1027"/>
      <c r="BQ136" s="1027"/>
      <c r="BR136" s="1027"/>
      <c r="BS136" s="1039"/>
      <c r="BT136" s="1036"/>
      <c r="BU136" s="999"/>
      <c r="BV136" s="999"/>
      <c r="BW136" s="999"/>
      <c r="BX136" s="999"/>
      <c r="BY136" s="999"/>
      <c r="BZ136" s="995"/>
      <c r="CA136" s="1005"/>
      <c r="CB136" s="997"/>
      <c r="CC136" s="997"/>
      <c r="CD136" s="1022"/>
      <c r="CE136" s="1022"/>
      <c r="CF136" s="688"/>
      <c r="CG136" s="688"/>
      <c r="CH136" s="688"/>
      <c r="CI136" s="688"/>
      <c r="CJ136" s="464"/>
      <c r="CK136" s="464"/>
      <c r="CT136" s="210"/>
      <c r="CX136" s="215"/>
      <c r="CY136" s="2125"/>
      <c r="CZ136" s="692"/>
      <c r="DA136" s="692"/>
      <c r="DB136" s="215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55"/>
      <c r="DN136" s="255"/>
      <c r="DO136" s="255"/>
      <c r="DP136" s="255"/>
      <c r="DQ136" s="255"/>
      <c r="DR136" s="255"/>
      <c r="DS136" s="255"/>
      <c r="DT136" s="255"/>
      <c r="DU136" s="255"/>
      <c r="DV136" s="255"/>
      <c r="DW136" s="221"/>
      <c r="DX136" s="221"/>
      <c r="DY136" s="221"/>
      <c r="DZ136" s="221"/>
      <c r="EA136" s="217"/>
      <c r="EB136" s="1584"/>
      <c r="EC136" s="217"/>
      <c r="ED136" s="217"/>
      <c r="EE136" s="217"/>
      <c r="EF136" s="217"/>
      <c r="EG136" s="217"/>
      <c r="EH136" s="217"/>
      <c r="EI136" s="209"/>
      <c r="EJ136" s="209"/>
      <c r="EK136" s="209"/>
      <c r="EL136" s="209"/>
      <c r="EM136" s="209"/>
      <c r="EN136" s="209"/>
      <c r="EO136" s="209"/>
      <c r="EP136" s="209"/>
      <c r="EQ136" s="209"/>
      <c r="ER136" s="209"/>
      <c r="ES136" s="209"/>
      <c r="ET136" s="209"/>
      <c r="EU136" s="209"/>
      <c r="EV136" s="209"/>
      <c r="EW136" s="209"/>
      <c r="EX136" s="209"/>
      <c r="EY136" s="209"/>
      <c r="EZ136" s="209"/>
      <c r="FA136" s="209"/>
      <c r="FB136" s="209"/>
      <c r="FC136" s="209"/>
      <c r="FD136" s="209"/>
      <c r="FE136" s="209"/>
      <c r="FF136" s="209"/>
      <c r="FG136" s="209"/>
      <c r="FH136" s="209"/>
      <c r="FI136" s="209"/>
      <c r="FJ136" s="209"/>
      <c r="FK136" s="209"/>
      <c r="FL136" s="209"/>
      <c r="FM136" s="209"/>
      <c r="FN136" s="209"/>
      <c r="FO136" s="209"/>
    </row>
    <row r="137" spans="1:171" hidden="1">
      <c r="A137" s="849"/>
      <c r="C137" s="947"/>
      <c r="D137" s="991"/>
      <c r="E137" s="967"/>
      <c r="F137" s="992"/>
      <c r="G137" s="992"/>
      <c r="H137" s="992"/>
      <c r="I137" s="992"/>
      <c r="J137" s="992"/>
      <c r="K137" s="992"/>
      <c r="L137" s="992"/>
      <c r="M137" s="992"/>
      <c r="N137" s="992"/>
      <c r="O137" s="992"/>
      <c r="P137" s="992"/>
      <c r="Q137" s="992"/>
      <c r="R137" s="992"/>
      <c r="S137" s="992"/>
      <c r="T137" s="992"/>
      <c r="U137" s="1846"/>
      <c r="V137" s="1846"/>
      <c r="W137" s="1846"/>
      <c r="X137" s="1846"/>
      <c r="Y137" s="1846"/>
      <c r="Z137" s="1846"/>
      <c r="AA137" s="905"/>
      <c r="AB137" s="905"/>
      <c r="AC137" s="962"/>
      <c r="AD137" s="962"/>
      <c r="AE137" s="962"/>
      <c r="AF137" s="962"/>
      <c r="AG137" s="962"/>
      <c r="AH137" s="962"/>
      <c r="AI137" s="963"/>
      <c r="AJ137" s="962"/>
      <c r="AK137" s="962"/>
      <c r="AL137" s="948"/>
      <c r="AM137" s="948"/>
      <c r="AN137" s="995"/>
      <c r="AO137" s="999"/>
      <c r="AP137" s="1026"/>
      <c r="AQ137" s="1566"/>
      <c r="AR137" s="998"/>
      <c r="AS137" s="998"/>
      <c r="AT137" s="998"/>
      <c r="AU137" s="998"/>
      <c r="AV137" s="998"/>
      <c r="AW137" s="998"/>
      <c r="AX137" s="998"/>
      <c r="AY137" s="998"/>
      <c r="AZ137" s="998"/>
      <c r="BA137" s="998"/>
      <c r="BB137" s="998"/>
      <c r="BC137" s="998"/>
      <c r="BD137" s="998"/>
      <c r="BE137" s="1035"/>
      <c r="BF137" s="954"/>
      <c r="BG137" s="1027"/>
      <c r="BH137" s="1027"/>
      <c r="BI137" s="1027"/>
      <c r="BJ137" s="1027"/>
      <c r="BK137" s="1027"/>
      <c r="BL137" s="1027"/>
      <c r="BM137" s="1027"/>
      <c r="BN137" s="1027"/>
      <c r="BO137" s="1027"/>
      <c r="BP137" s="1027"/>
      <c r="BQ137" s="1027"/>
      <c r="BR137" s="1027"/>
      <c r="BS137" s="1039"/>
      <c r="BT137" s="1036"/>
      <c r="BU137" s="999"/>
      <c r="BV137" s="999"/>
      <c r="BW137" s="999"/>
      <c r="BX137" s="999"/>
      <c r="BY137" s="999"/>
      <c r="BZ137" s="997"/>
      <c r="CA137" s="1005"/>
      <c r="CB137" s="997"/>
      <c r="CC137" s="997"/>
      <c r="CD137" s="1022"/>
      <c r="CE137" s="1022"/>
      <c r="CF137" s="688"/>
      <c r="CG137" s="688"/>
      <c r="CH137" s="688"/>
      <c r="CI137" s="688"/>
      <c r="CJ137" s="464"/>
      <c r="CK137" s="464"/>
      <c r="CT137" s="210"/>
      <c r="CX137" s="215"/>
      <c r="CY137" s="2125"/>
      <c r="CZ137" s="692"/>
      <c r="DA137" s="692"/>
      <c r="DB137" s="215">
        <f>IF(CU116="",0,CU116)</f>
        <v>0</v>
      </c>
      <c r="DC137" s="215">
        <f>DC124+DB137</f>
        <v>0</v>
      </c>
      <c r="DD137" s="215"/>
      <c r="DE137" s="215"/>
      <c r="DF137" s="215"/>
      <c r="DG137" s="215"/>
      <c r="DH137" s="215"/>
      <c r="DI137" s="215"/>
      <c r="DJ137" s="215"/>
      <c r="DK137" s="215"/>
      <c r="DL137" s="215"/>
      <c r="DM137" s="255"/>
      <c r="DN137" s="255"/>
      <c r="DO137" s="255"/>
      <c r="DP137" s="255"/>
      <c r="DQ137" s="255"/>
      <c r="DR137" s="255"/>
      <c r="DS137" s="255"/>
      <c r="DT137" s="255"/>
      <c r="DU137" s="255"/>
      <c r="DV137" s="255"/>
      <c r="DW137" s="221"/>
      <c r="DX137" s="221"/>
      <c r="DY137" s="221"/>
      <c r="DZ137" s="221"/>
      <c r="EA137" s="217"/>
      <c r="EB137" s="1584"/>
      <c r="EC137" s="217"/>
      <c r="ED137" s="217"/>
      <c r="EE137" s="217"/>
      <c r="EF137" s="217"/>
      <c r="EG137" s="217"/>
      <c r="EH137" s="217"/>
      <c r="EI137" s="209"/>
      <c r="EJ137" s="209"/>
      <c r="EK137" s="209"/>
      <c r="EL137" s="209"/>
      <c r="EM137" s="209"/>
      <c r="EN137" s="209"/>
      <c r="EO137" s="209"/>
      <c r="EP137" s="209"/>
      <c r="EQ137" s="209"/>
      <c r="ER137" s="209"/>
      <c r="ES137" s="209"/>
      <c r="ET137" s="209"/>
      <c r="EU137" s="209"/>
      <c r="EV137" s="209"/>
      <c r="EW137" s="209"/>
      <c r="EX137" s="209"/>
      <c r="EY137" s="209"/>
      <c r="EZ137" s="209"/>
      <c r="FA137" s="209"/>
      <c r="FB137" s="209"/>
      <c r="FC137" s="209"/>
      <c r="FD137" s="209"/>
      <c r="FE137" s="209"/>
      <c r="FF137" s="209"/>
      <c r="FG137" s="209"/>
      <c r="FH137" s="209"/>
      <c r="FI137" s="209"/>
      <c r="FJ137" s="209"/>
      <c r="FK137" s="209"/>
      <c r="FL137" s="209"/>
      <c r="FM137" s="209"/>
      <c r="FN137" s="209"/>
      <c r="FO137" s="209"/>
    </row>
    <row r="138" spans="1:171" hidden="1">
      <c r="A138" s="849"/>
      <c r="C138" s="947"/>
      <c r="D138" s="991"/>
      <c r="E138" s="967"/>
      <c r="F138" s="992"/>
      <c r="G138" s="992"/>
      <c r="H138" s="992"/>
      <c r="I138" s="992"/>
      <c r="J138" s="992"/>
      <c r="K138" s="992"/>
      <c r="L138" s="992"/>
      <c r="M138" s="992"/>
      <c r="N138" s="992"/>
      <c r="O138" s="992"/>
      <c r="P138" s="992"/>
      <c r="Q138" s="992"/>
      <c r="R138" s="992"/>
      <c r="S138" s="992"/>
      <c r="T138" s="992"/>
      <c r="U138" s="992"/>
      <c r="V138" s="992"/>
      <c r="W138" s="992"/>
      <c r="X138" s="992"/>
      <c r="Y138" s="992"/>
      <c r="Z138" s="992"/>
      <c r="AA138" s="992"/>
      <c r="AB138" s="992"/>
      <c r="AC138" s="992"/>
      <c r="AD138" s="992"/>
      <c r="AE138" s="992"/>
      <c r="AF138" s="992"/>
      <c r="AG138" s="992"/>
      <c r="AH138" s="992"/>
      <c r="AI138" s="1008"/>
      <c r="AJ138" s="992"/>
      <c r="AK138" s="992"/>
      <c r="AL138" s="947"/>
      <c r="AM138" s="947"/>
      <c r="AN138" s="1006"/>
      <c r="AO138" s="999"/>
      <c r="AP138" s="1026"/>
      <c r="AQ138" s="1566"/>
      <c r="AR138" s="998"/>
      <c r="AS138" s="998"/>
      <c r="AT138" s="998"/>
      <c r="AU138" s="998"/>
      <c r="AV138" s="998"/>
      <c r="AW138" s="998"/>
      <c r="AX138" s="998"/>
      <c r="AY138" s="998"/>
      <c r="AZ138" s="998"/>
      <c r="BA138" s="998"/>
      <c r="BB138" s="998"/>
      <c r="BC138" s="998"/>
      <c r="BD138" s="998"/>
      <c r="BE138" s="1035"/>
      <c r="BF138" s="954"/>
      <c r="BG138" s="999"/>
      <c r="BH138" s="999"/>
      <c r="BI138" s="999"/>
      <c r="BJ138" s="999"/>
      <c r="BK138" s="999"/>
      <c r="BL138" s="999"/>
      <c r="BM138" s="999"/>
      <c r="BN138" s="999"/>
      <c r="BO138" s="999"/>
      <c r="BP138" s="999"/>
      <c r="BQ138" s="999"/>
      <c r="BR138" s="999"/>
      <c r="BS138" s="1039"/>
      <c r="BT138" s="1036"/>
      <c r="BU138" s="1006"/>
      <c r="BV138" s="1006"/>
      <c r="BW138" s="1006"/>
      <c r="BX138" s="1006"/>
      <c r="BY138" s="1006"/>
      <c r="BZ138" s="1006"/>
      <c r="CA138" s="947"/>
      <c r="CB138" s="1006"/>
      <c r="CC138" s="1006"/>
      <c r="CD138" s="944"/>
      <c r="CE138" s="944"/>
      <c r="CF138" s="464"/>
      <c r="CG138" s="464"/>
      <c r="CH138" s="464"/>
      <c r="CI138" s="464"/>
      <c r="CJ138" s="464"/>
      <c r="CK138" s="464"/>
      <c r="CT138" s="210"/>
      <c r="CX138" s="215"/>
      <c r="CY138" s="2125"/>
      <c r="CZ138" s="692"/>
      <c r="DA138" s="692"/>
      <c r="DB138" s="215"/>
      <c r="DC138" s="215"/>
      <c r="DD138" s="215"/>
      <c r="DE138" s="215"/>
      <c r="DF138" s="215"/>
      <c r="DG138" s="215"/>
      <c r="DH138" s="215"/>
      <c r="DI138" s="215"/>
      <c r="DJ138" s="215"/>
      <c r="DK138" s="215"/>
      <c r="DL138" s="215"/>
      <c r="DM138" s="255"/>
      <c r="DN138" s="255"/>
      <c r="DO138" s="255"/>
      <c r="DP138" s="255"/>
      <c r="DQ138" s="255"/>
      <c r="DR138" s="255"/>
      <c r="DS138" s="255"/>
      <c r="DT138" s="255"/>
      <c r="DU138" s="255"/>
      <c r="DV138" s="255"/>
      <c r="DW138" s="221"/>
      <c r="DX138" s="221"/>
      <c r="DY138" s="221"/>
      <c r="DZ138" s="221"/>
      <c r="EA138" s="217"/>
      <c r="EB138" s="1584"/>
      <c r="EC138" s="217"/>
      <c r="ED138" s="217"/>
      <c r="EE138" s="217"/>
      <c r="EF138" s="217"/>
      <c r="EG138" s="217"/>
      <c r="EH138" s="217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/>
      <c r="ET138" s="209"/>
      <c r="EU138" s="209"/>
      <c r="EV138" s="209"/>
      <c r="EW138" s="209"/>
      <c r="EX138" s="209"/>
      <c r="EY138" s="209"/>
      <c r="EZ138" s="209"/>
      <c r="FA138" s="209"/>
      <c r="FB138" s="209"/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  <c r="FO138" s="209"/>
    </row>
    <row r="139" spans="1:171" hidden="1">
      <c r="A139" s="849"/>
      <c r="C139" s="947"/>
      <c r="D139" s="1040"/>
      <c r="E139" s="1041"/>
      <c r="F139" s="1042"/>
      <c r="G139" s="1042"/>
      <c r="H139" s="1042"/>
      <c r="I139" s="1042"/>
      <c r="J139" s="1042"/>
      <c r="K139" s="1042"/>
      <c r="L139" s="1042"/>
      <c r="M139" s="1042"/>
      <c r="N139" s="1042"/>
      <c r="O139" s="1042"/>
      <c r="P139" s="1042"/>
      <c r="Q139" s="1042"/>
      <c r="R139" s="1042"/>
      <c r="S139" s="1042"/>
      <c r="T139" s="1042"/>
      <c r="U139" s="1042"/>
      <c r="V139" s="1042"/>
      <c r="W139" s="1042"/>
      <c r="X139" s="1042"/>
      <c r="Y139" s="1042"/>
      <c r="Z139" s="1042"/>
      <c r="AA139" s="1042"/>
      <c r="AB139" s="1042"/>
      <c r="AC139" s="1042"/>
      <c r="AD139" s="1042"/>
      <c r="AE139" s="1042"/>
      <c r="AF139" s="1042"/>
      <c r="AG139" s="1042"/>
      <c r="AH139" s="1042"/>
      <c r="AI139" s="1043"/>
      <c r="AJ139" s="1042"/>
      <c r="AK139" s="1042"/>
      <c r="AL139" s="1044"/>
      <c r="AM139" s="1044"/>
      <c r="AN139" s="1027"/>
      <c r="AO139" s="999"/>
      <c r="AP139" s="1026"/>
      <c r="AQ139" s="1006"/>
      <c r="AR139" s="998"/>
      <c r="AS139" s="998"/>
      <c r="AT139" s="998"/>
      <c r="AU139" s="998"/>
      <c r="AV139" s="998"/>
      <c r="AW139" s="998"/>
      <c r="AX139" s="998"/>
      <c r="AY139" s="998"/>
      <c r="AZ139" s="998"/>
      <c r="BA139" s="998"/>
      <c r="BB139" s="998"/>
      <c r="BC139" s="998"/>
      <c r="BD139" s="998"/>
      <c r="BE139" s="1035"/>
      <c r="BF139" s="954"/>
      <c r="BG139" s="1028"/>
      <c r="BH139" s="1006"/>
      <c r="BI139" s="1006"/>
      <c r="BJ139" s="1006"/>
      <c r="BK139" s="1006"/>
      <c r="BL139" s="1006"/>
      <c r="BM139" s="1006"/>
      <c r="BN139" s="1019"/>
      <c r="BO139" s="1006"/>
      <c r="BP139" s="1006"/>
      <c r="BQ139" s="1006"/>
      <c r="BR139" s="1006"/>
      <c r="BS139" s="1006"/>
      <c r="BT139" s="1006"/>
      <c r="BU139" s="1027"/>
      <c r="BV139" s="1027"/>
      <c r="BW139" s="1027"/>
      <c r="BX139" s="1027"/>
      <c r="BY139" s="1027"/>
      <c r="BZ139" s="1027"/>
      <c r="CA139" s="1044"/>
      <c r="CB139" s="1027"/>
      <c r="CC139" s="1027"/>
      <c r="CD139" s="1046"/>
      <c r="CE139" s="1047"/>
      <c r="CF139" s="694"/>
      <c r="CG139" s="694"/>
      <c r="CH139" s="694"/>
      <c r="CI139" s="694"/>
      <c r="CJ139" s="694"/>
      <c r="CK139" s="694"/>
      <c r="CT139" s="210"/>
      <c r="CX139" s="215"/>
      <c r="CY139" s="2125"/>
      <c r="CZ139" s="692"/>
      <c r="DA139" s="692"/>
      <c r="DB139" s="215"/>
      <c r="DC139" s="215"/>
      <c r="DD139" s="215"/>
      <c r="DE139" s="215"/>
      <c r="DF139" s="215"/>
      <c r="DG139" s="215"/>
      <c r="DH139" s="215"/>
      <c r="DI139" s="215"/>
      <c r="DJ139" s="215"/>
      <c r="DK139" s="215"/>
      <c r="DL139" s="215"/>
      <c r="DM139" s="255"/>
      <c r="DN139" s="255"/>
      <c r="DO139" s="255"/>
      <c r="DP139" s="255"/>
      <c r="DQ139" s="255"/>
      <c r="DR139" s="255"/>
      <c r="DS139" s="255"/>
      <c r="DT139" s="255"/>
      <c r="DU139" s="255"/>
      <c r="DV139" s="255"/>
      <c r="DW139" s="221"/>
      <c r="DX139" s="221"/>
      <c r="DY139" s="221"/>
      <c r="DZ139" s="221"/>
      <c r="EA139" s="217"/>
      <c r="EB139" s="1584"/>
      <c r="EC139" s="217"/>
      <c r="ED139" s="217"/>
      <c r="EE139" s="217"/>
      <c r="EF139" s="217"/>
      <c r="EG139" s="217"/>
      <c r="EH139" s="217"/>
      <c r="EI139" s="209"/>
      <c r="EJ139" s="209"/>
      <c r="EK139" s="209"/>
      <c r="EL139" s="209"/>
      <c r="EM139" s="209"/>
      <c r="EN139" s="209"/>
      <c r="EO139" s="209"/>
      <c r="EP139" s="209"/>
      <c r="EQ139" s="209"/>
      <c r="ER139" s="209"/>
      <c r="ES139" s="209"/>
      <c r="ET139" s="209"/>
      <c r="EU139" s="209"/>
      <c r="EV139" s="209"/>
      <c r="EW139" s="209"/>
      <c r="EX139" s="209"/>
      <c r="EY139" s="209"/>
      <c r="EZ139" s="209"/>
      <c r="FA139" s="209"/>
      <c r="FB139" s="209"/>
      <c r="FC139" s="209"/>
      <c r="FD139" s="209"/>
      <c r="FE139" s="209"/>
      <c r="FF139" s="209"/>
      <c r="FG139" s="209"/>
      <c r="FH139" s="209"/>
      <c r="FI139" s="209"/>
      <c r="FJ139" s="209"/>
      <c r="FK139" s="209"/>
      <c r="FL139" s="209"/>
      <c r="FM139" s="209"/>
      <c r="FN139" s="209"/>
      <c r="FO139" s="209"/>
    </row>
    <row r="140" spans="1:171" hidden="1">
      <c r="A140" s="849"/>
      <c r="C140" s="947"/>
      <c r="D140" s="1040"/>
      <c r="E140" s="1041"/>
      <c r="F140" s="1042"/>
      <c r="G140" s="1042"/>
      <c r="H140" s="1042"/>
      <c r="I140" s="1042"/>
      <c r="J140" s="1042"/>
      <c r="K140" s="1042"/>
      <c r="L140" s="1042"/>
      <c r="M140" s="1042"/>
      <c r="N140" s="1042"/>
      <c r="O140" s="1042"/>
      <c r="P140" s="1042"/>
      <c r="Q140" s="1042"/>
      <c r="R140" s="1042"/>
      <c r="S140" s="1042"/>
      <c r="T140" s="1042"/>
      <c r="U140" s="1042"/>
      <c r="V140" s="1042"/>
      <c r="W140" s="1042"/>
      <c r="X140" s="1042"/>
      <c r="Y140" s="1042"/>
      <c r="Z140" s="1042"/>
      <c r="AA140" s="1042"/>
      <c r="AB140" s="1042"/>
      <c r="AC140" s="1042"/>
      <c r="AD140" s="1042"/>
      <c r="AE140" s="1042"/>
      <c r="AF140" s="1042"/>
      <c r="AG140" s="1042"/>
      <c r="AH140" s="1042"/>
      <c r="AI140" s="1043"/>
      <c r="AJ140" s="1042"/>
      <c r="AK140" s="1042"/>
      <c r="AL140" s="1044"/>
      <c r="AM140" s="1044"/>
      <c r="AN140" s="1027"/>
      <c r="AO140" s="999"/>
      <c r="AP140" s="1026"/>
      <c r="AQ140" s="1006"/>
      <c r="AR140" s="998"/>
      <c r="AS140" s="998"/>
      <c r="AT140" s="998"/>
      <c r="AU140" s="998"/>
      <c r="AV140" s="998"/>
      <c r="AW140" s="998"/>
      <c r="AX140" s="998"/>
      <c r="AY140" s="998"/>
      <c r="AZ140" s="998"/>
      <c r="BA140" s="998"/>
      <c r="BB140" s="998"/>
      <c r="BC140" s="998"/>
      <c r="BD140" s="998"/>
      <c r="BE140" s="1035"/>
      <c r="BF140" s="954"/>
      <c r="BG140" s="1028"/>
      <c r="BH140" s="1006"/>
      <c r="BI140" s="1006"/>
      <c r="BJ140" s="1006"/>
      <c r="BK140" s="1006"/>
      <c r="BL140" s="1006"/>
      <c r="BM140" s="1006"/>
      <c r="BN140" s="1019"/>
      <c r="BO140" s="1006"/>
      <c r="BP140" s="1006"/>
      <c r="BQ140" s="1006"/>
      <c r="BR140" s="1006"/>
      <c r="BS140" s="1006"/>
      <c r="BT140" s="1006"/>
      <c r="BU140" s="1048"/>
      <c r="BV140" s="1048"/>
      <c r="BW140" s="1048"/>
      <c r="BX140" s="1048"/>
      <c r="BY140" s="1048"/>
      <c r="BZ140" s="1048"/>
      <c r="CA140" s="1045"/>
      <c r="CB140" s="1048"/>
      <c r="CC140" s="1048"/>
      <c r="CD140" s="1046"/>
      <c r="CE140" s="1047"/>
      <c r="CF140" s="694"/>
      <c r="CG140" s="694"/>
      <c r="CH140" s="694"/>
      <c r="CI140" s="694"/>
      <c r="CJ140" s="694"/>
      <c r="CK140" s="694"/>
      <c r="CT140" s="210"/>
      <c r="CX140" s="215"/>
      <c r="CY140" s="2125"/>
      <c r="CZ140" s="692"/>
      <c r="DA140" s="692"/>
      <c r="DB140" s="215"/>
      <c r="DC140" s="215"/>
      <c r="DD140" s="215"/>
      <c r="DE140" s="215"/>
      <c r="DF140" s="215"/>
      <c r="DG140" s="215"/>
      <c r="DH140" s="215"/>
      <c r="DI140" s="215"/>
      <c r="DJ140" s="215"/>
      <c r="DK140" s="215"/>
      <c r="DL140" s="215"/>
      <c r="DM140" s="255"/>
      <c r="DN140" s="255"/>
      <c r="DO140" s="255"/>
      <c r="DP140" s="255"/>
      <c r="DQ140" s="255"/>
      <c r="DR140" s="255"/>
      <c r="DS140" s="255"/>
      <c r="DT140" s="255"/>
      <c r="DU140" s="255"/>
      <c r="DV140" s="255"/>
      <c r="DW140" s="221"/>
      <c r="DX140" s="221"/>
      <c r="DY140" s="221"/>
      <c r="DZ140" s="221"/>
      <c r="EA140" s="217"/>
      <c r="EB140" s="1584"/>
      <c r="EC140" s="217"/>
      <c r="ED140" s="217"/>
      <c r="EE140" s="217"/>
      <c r="EF140" s="217"/>
      <c r="EG140" s="217"/>
      <c r="EH140" s="217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  <c r="FO140" s="209"/>
    </row>
    <row r="141" spans="1:171" hidden="1">
      <c r="A141" s="849"/>
      <c r="C141" s="947"/>
      <c r="D141" s="1040"/>
      <c r="E141" s="1041"/>
      <c r="F141" s="1042"/>
      <c r="G141" s="1042"/>
      <c r="H141" s="1042"/>
      <c r="I141" s="1042"/>
      <c r="J141" s="1042"/>
      <c r="K141" s="1042"/>
      <c r="L141" s="1042"/>
      <c r="M141" s="1042"/>
      <c r="N141" s="1042"/>
      <c r="O141" s="1042"/>
      <c r="P141" s="1042"/>
      <c r="Q141" s="1042"/>
      <c r="R141" s="1042"/>
      <c r="S141" s="1042"/>
      <c r="T141" s="1042"/>
      <c r="U141" s="1042"/>
      <c r="V141" s="1042"/>
      <c r="W141" s="1042"/>
      <c r="X141" s="1042"/>
      <c r="Y141" s="1042"/>
      <c r="Z141" s="1042"/>
      <c r="AA141" s="1042"/>
      <c r="AB141" s="1042"/>
      <c r="AC141" s="1042"/>
      <c r="AD141" s="1042"/>
      <c r="AE141" s="1042"/>
      <c r="AF141" s="1042"/>
      <c r="AG141" s="1042"/>
      <c r="AH141" s="1042"/>
      <c r="AI141" s="1043"/>
      <c r="AJ141" s="1042"/>
      <c r="AK141" s="1042"/>
      <c r="AL141" s="1044"/>
      <c r="AM141" s="1044"/>
      <c r="AN141" s="1027"/>
      <c r="AO141" s="1006"/>
      <c r="AP141" s="1049"/>
      <c r="AQ141" s="1027"/>
      <c r="AR141" s="1027"/>
      <c r="AS141" s="1027"/>
      <c r="AT141" s="1027"/>
      <c r="AU141" s="1027"/>
      <c r="AV141" s="1027"/>
      <c r="AW141" s="1027"/>
      <c r="AX141" s="1027"/>
      <c r="AY141" s="1027"/>
      <c r="AZ141" s="1027"/>
      <c r="BA141" s="1027"/>
      <c r="BB141" s="1027"/>
      <c r="BC141" s="1027"/>
      <c r="BD141" s="1027"/>
      <c r="BE141" s="1027"/>
      <c r="BF141" s="1027"/>
      <c r="BG141" s="1027"/>
      <c r="BH141" s="1027"/>
      <c r="BI141" s="1027"/>
      <c r="BJ141" s="1027"/>
      <c r="BK141" s="1027"/>
      <c r="BL141" s="1027"/>
      <c r="BM141" s="1027"/>
      <c r="BN141" s="1027"/>
      <c r="BO141" s="1027"/>
      <c r="BP141" s="1027"/>
      <c r="BQ141" s="1027"/>
      <c r="BR141" s="1027"/>
      <c r="BS141" s="1027"/>
      <c r="BT141" s="1027"/>
      <c r="BU141" s="1027"/>
      <c r="BV141" s="1027"/>
      <c r="BW141" s="1027"/>
      <c r="BX141" s="1027"/>
      <c r="BY141" s="1027"/>
      <c r="BZ141" s="1027"/>
      <c r="CA141" s="1044"/>
      <c r="CB141" s="1027"/>
      <c r="CC141" s="1027"/>
      <c r="CD141" s="1046"/>
      <c r="CE141" s="1047"/>
      <c r="CF141" s="694"/>
      <c r="CG141" s="694"/>
      <c r="CH141" s="694"/>
      <c r="CI141" s="694"/>
      <c r="CJ141" s="694"/>
      <c r="CK141" s="694"/>
      <c r="CT141" s="210"/>
      <c r="CX141" s="215"/>
      <c r="CY141" s="2125"/>
      <c r="CZ141" s="692"/>
      <c r="DA141" s="692"/>
      <c r="DB141" s="215"/>
      <c r="DC141" s="215"/>
      <c r="DD141" s="215"/>
      <c r="DE141" s="215"/>
      <c r="DF141" s="215"/>
      <c r="DG141" s="215"/>
      <c r="DH141" s="215"/>
      <c r="DI141" s="215"/>
      <c r="DJ141" s="215"/>
      <c r="DK141" s="215"/>
      <c r="DL141" s="215"/>
      <c r="DM141" s="255"/>
      <c r="DN141" s="255"/>
      <c r="DO141" s="255"/>
      <c r="DP141" s="255"/>
      <c r="DQ141" s="255"/>
      <c r="DR141" s="255"/>
      <c r="DS141" s="255"/>
      <c r="DT141" s="255"/>
      <c r="DU141" s="255"/>
      <c r="DV141" s="255"/>
      <c r="DW141" s="221"/>
      <c r="DX141" s="221"/>
      <c r="DY141" s="221"/>
      <c r="DZ141" s="221"/>
      <c r="EA141" s="217"/>
      <c r="EB141" s="1584"/>
      <c r="EC141" s="217"/>
      <c r="ED141" s="217"/>
      <c r="EE141" s="217"/>
      <c r="EF141" s="217"/>
      <c r="EG141" s="217"/>
      <c r="EH141" s="217"/>
      <c r="EI141" s="209"/>
      <c r="EJ141" s="209"/>
      <c r="EK141" s="209"/>
      <c r="EL141" s="209"/>
      <c r="EM141" s="209"/>
      <c r="EN141" s="209"/>
      <c r="EO141" s="209"/>
      <c r="EP141" s="209"/>
      <c r="EQ141" s="209"/>
      <c r="ER141" s="209"/>
      <c r="ES141" s="209"/>
      <c r="ET141" s="209"/>
      <c r="EU141" s="209"/>
      <c r="EV141" s="209"/>
      <c r="EW141" s="209"/>
      <c r="EX141" s="209"/>
      <c r="EY141" s="209"/>
      <c r="EZ141" s="209"/>
      <c r="FA141" s="209"/>
      <c r="FB141" s="209"/>
      <c r="FC141" s="209"/>
      <c r="FD141" s="209"/>
      <c r="FE141" s="209"/>
      <c r="FF141" s="209"/>
      <c r="FG141" s="209"/>
      <c r="FH141" s="209"/>
      <c r="FI141" s="209"/>
      <c r="FJ141" s="209"/>
      <c r="FK141" s="209"/>
      <c r="FL141" s="209"/>
      <c r="FM141" s="209"/>
      <c r="FN141" s="209"/>
      <c r="FO141" s="209"/>
    </row>
    <row r="142" spans="1:171" hidden="1">
      <c r="A142" s="849"/>
      <c r="C142" s="947"/>
      <c r="D142" s="1040"/>
      <c r="E142" s="1041"/>
      <c r="F142" s="1042"/>
      <c r="G142" s="1042"/>
      <c r="H142" s="1042"/>
      <c r="I142" s="1042"/>
      <c r="J142" s="1042"/>
      <c r="K142" s="1042"/>
      <c r="L142" s="1042"/>
      <c r="M142" s="1042"/>
      <c r="N142" s="1042"/>
      <c r="O142" s="1042"/>
      <c r="P142" s="1042"/>
      <c r="Q142" s="1042"/>
      <c r="R142" s="1042"/>
      <c r="S142" s="1042"/>
      <c r="T142" s="1042"/>
      <c r="U142" s="1042"/>
      <c r="V142" s="1042"/>
      <c r="W142" s="1042"/>
      <c r="X142" s="1042"/>
      <c r="Y142" s="1042"/>
      <c r="Z142" s="1042"/>
      <c r="AA142" s="1042"/>
      <c r="AB142" s="1042"/>
      <c r="AC142" s="1042"/>
      <c r="AD142" s="1042"/>
      <c r="AE142" s="1042"/>
      <c r="AF142" s="1042"/>
      <c r="AG142" s="1042"/>
      <c r="AH142" s="1042"/>
      <c r="AI142" s="1043"/>
      <c r="AJ142" s="1042"/>
      <c r="AK142" s="1042"/>
      <c r="AL142" s="1044"/>
      <c r="AM142" s="1044"/>
      <c r="AN142" s="1027"/>
      <c r="AO142" s="1050"/>
      <c r="AP142" s="1049"/>
      <c r="AQ142" s="1027"/>
      <c r="AR142" s="1027"/>
      <c r="AS142" s="1027"/>
      <c r="AT142" s="1027"/>
      <c r="AU142" s="1027"/>
      <c r="AV142" s="1027"/>
      <c r="AW142" s="1027"/>
      <c r="AX142" s="1027"/>
      <c r="AY142" s="1027"/>
      <c r="AZ142" s="1027"/>
      <c r="BA142" s="1027"/>
      <c r="BB142" s="1027"/>
      <c r="BC142" s="1027"/>
      <c r="BD142" s="1027"/>
      <c r="BE142" s="1027"/>
      <c r="BF142" s="1027"/>
      <c r="BG142" s="1027"/>
      <c r="BH142" s="1027"/>
      <c r="BI142" s="1027"/>
      <c r="BJ142" s="1027"/>
      <c r="BK142" s="1027"/>
      <c r="BL142" s="1027"/>
      <c r="BM142" s="1027"/>
      <c r="BN142" s="1027"/>
      <c r="BO142" s="1027"/>
      <c r="BP142" s="1027"/>
      <c r="BQ142" s="1027"/>
      <c r="BR142" s="1027"/>
      <c r="BS142" s="1027"/>
      <c r="BT142" s="1027"/>
      <c r="BU142" s="1027"/>
      <c r="BV142" s="1027"/>
      <c r="BW142" s="1027"/>
      <c r="BX142" s="1027"/>
      <c r="BY142" s="1027"/>
      <c r="BZ142" s="1027"/>
      <c r="CA142" s="1044"/>
      <c r="CB142" s="1027"/>
      <c r="CC142" s="1027"/>
      <c r="CD142" s="1046"/>
      <c r="CE142" s="1047"/>
      <c r="CF142" s="694"/>
      <c r="CG142" s="694"/>
      <c r="CH142" s="694"/>
      <c r="CI142" s="694"/>
      <c r="CJ142" s="694"/>
      <c r="CK142" s="694"/>
      <c r="CT142" s="210"/>
      <c r="CX142" s="215"/>
      <c r="CY142" s="2125"/>
      <c r="CZ142" s="692"/>
      <c r="DA142" s="692"/>
      <c r="DB142" s="215"/>
      <c r="DC142" s="215"/>
      <c r="DD142" s="215"/>
      <c r="DE142" s="674"/>
      <c r="DF142" s="215"/>
      <c r="DG142" s="215"/>
      <c r="DH142" s="215"/>
      <c r="DI142" s="215"/>
      <c r="DJ142" s="215"/>
      <c r="DK142" s="215"/>
      <c r="DL142" s="215"/>
      <c r="DM142" s="255"/>
      <c r="DN142" s="255"/>
      <c r="DO142" s="255"/>
      <c r="DP142" s="255"/>
      <c r="DQ142" s="255"/>
      <c r="DR142" s="255"/>
      <c r="DS142" s="255"/>
      <c r="DT142" s="255"/>
      <c r="DU142" s="255"/>
      <c r="DV142" s="255"/>
      <c r="DW142" s="217"/>
      <c r="DX142" s="218"/>
      <c r="DY142" s="219"/>
      <c r="DZ142" s="217"/>
      <c r="EA142" s="217"/>
      <c r="EB142" s="217"/>
      <c r="EC142" s="217"/>
      <c r="ED142" s="217"/>
      <c r="EE142" s="217"/>
      <c r="EF142" s="217"/>
      <c r="EG142" s="217"/>
      <c r="EH142" s="217"/>
      <c r="EI142" s="209"/>
      <c r="EJ142" s="209"/>
      <c r="EK142" s="209"/>
      <c r="EL142" s="209"/>
      <c r="EM142" s="209"/>
      <c r="EN142" s="209"/>
      <c r="EO142" s="209"/>
      <c r="EP142" s="209"/>
      <c r="EQ142" s="209"/>
      <c r="ER142" s="209"/>
      <c r="ES142" s="209"/>
      <c r="ET142" s="220"/>
      <c r="EU142" s="220"/>
      <c r="EV142" s="209"/>
      <c r="EW142" s="209"/>
      <c r="EX142" s="209"/>
      <c r="EY142" s="209"/>
      <c r="EZ142" s="209"/>
      <c r="FA142" s="209"/>
      <c r="FB142" s="209"/>
      <c r="FC142" s="209"/>
      <c r="FD142" s="209"/>
      <c r="FE142" s="209"/>
      <c r="FF142" s="209"/>
      <c r="FG142" s="209"/>
      <c r="FH142" s="209"/>
      <c r="FI142" s="209"/>
      <c r="FJ142" s="209"/>
      <c r="FK142" s="209"/>
      <c r="FL142" s="209"/>
      <c r="FM142" s="209"/>
      <c r="FN142" s="209"/>
      <c r="FO142" s="209"/>
    </row>
    <row r="143" spans="1:171" hidden="1">
      <c r="A143" s="849"/>
      <c r="C143" s="947"/>
      <c r="D143" s="1040"/>
      <c r="E143" s="1041"/>
      <c r="F143" s="1042"/>
      <c r="G143" s="1042"/>
      <c r="H143" s="1042"/>
      <c r="I143" s="1042"/>
      <c r="J143" s="1042"/>
      <c r="K143" s="1042"/>
      <c r="L143" s="1042"/>
      <c r="M143" s="1042"/>
      <c r="N143" s="1042"/>
      <c r="O143" s="1042"/>
      <c r="P143" s="1042"/>
      <c r="Q143" s="1042"/>
      <c r="R143" s="1042"/>
      <c r="S143" s="1042"/>
      <c r="T143" s="1042"/>
      <c r="U143" s="1042"/>
      <c r="V143" s="1042"/>
      <c r="W143" s="1042"/>
      <c r="X143" s="1042"/>
      <c r="Y143" s="1042"/>
      <c r="Z143" s="1042"/>
      <c r="AA143" s="1042"/>
      <c r="AB143" s="1042"/>
      <c r="AC143" s="1042"/>
      <c r="AD143" s="1042"/>
      <c r="AE143" s="1042"/>
      <c r="AF143" s="1042"/>
      <c r="AG143" s="1042"/>
      <c r="AH143" s="1042"/>
      <c r="AI143" s="1043"/>
      <c r="AJ143" s="1042"/>
      <c r="AK143" s="1042"/>
      <c r="AL143" s="1044"/>
      <c r="AM143" s="1044"/>
      <c r="AN143" s="1027"/>
      <c r="AO143" s="1036"/>
      <c r="AP143" s="1049"/>
      <c r="AQ143" s="1027"/>
      <c r="AR143" s="1027"/>
      <c r="AS143" s="1027"/>
      <c r="AT143" s="1027"/>
      <c r="AU143" s="1027"/>
      <c r="AV143" s="1027"/>
      <c r="AW143" s="1027"/>
      <c r="AX143" s="1027"/>
      <c r="AY143" s="1027"/>
      <c r="AZ143" s="1027"/>
      <c r="BA143" s="1027"/>
      <c r="BB143" s="1027"/>
      <c r="BC143" s="1027"/>
      <c r="BD143" s="1027"/>
      <c r="BE143" s="1027"/>
      <c r="BF143" s="1027"/>
      <c r="BG143" s="1027"/>
      <c r="BH143" s="1027"/>
      <c r="BI143" s="1027"/>
      <c r="BJ143" s="1027"/>
      <c r="BK143" s="1027"/>
      <c r="BL143" s="1027"/>
      <c r="BM143" s="1027"/>
      <c r="BN143" s="1027"/>
      <c r="BO143" s="1027"/>
      <c r="BP143" s="1027"/>
      <c r="BQ143" s="1027"/>
      <c r="BR143" s="1027"/>
      <c r="BS143" s="1027"/>
      <c r="BT143" s="1027"/>
      <c r="BU143" s="1027"/>
      <c r="BV143" s="1027"/>
      <c r="BW143" s="1027"/>
      <c r="BX143" s="1027"/>
      <c r="BY143" s="1027"/>
      <c r="BZ143" s="1027"/>
      <c r="CA143" s="1044"/>
      <c r="CB143" s="1027"/>
      <c r="CC143" s="1027"/>
      <c r="CD143" s="1046"/>
      <c r="CE143" s="1047"/>
      <c r="CF143" s="694"/>
      <c r="CG143" s="694"/>
      <c r="CH143" s="694"/>
      <c r="CI143" s="694"/>
      <c r="CJ143" s="694"/>
      <c r="CK143" s="694"/>
      <c r="CT143" s="210"/>
      <c r="CX143" s="215"/>
      <c r="CY143" s="2125"/>
      <c r="CZ143" s="692"/>
      <c r="DA143" s="692"/>
      <c r="DB143" s="215"/>
      <c r="DC143" s="215"/>
      <c r="DD143" s="215"/>
      <c r="DE143" s="674"/>
      <c r="DF143" s="215"/>
      <c r="DG143" s="215"/>
      <c r="DH143" s="215"/>
      <c r="DI143" s="215"/>
      <c r="DJ143" s="215"/>
      <c r="DK143" s="215"/>
      <c r="DL143" s="215"/>
      <c r="DM143" s="255"/>
      <c r="DN143" s="255"/>
      <c r="DO143" s="255"/>
      <c r="DP143" s="255"/>
      <c r="DQ143" s="255"/>
      <c r="DR143" s="255"/>
      <c r="DS143" s="255"/>
      <c r="DT143" s="255"/>
      <c r="DU143" s="255"/>
      <c r="DV143" s="255"/>
      <c r="DW143" s="217"/>
      <c r="DX143" s="218"/>
      <c r="DY143" s="219"/>
      <c r="DZ143" s="217"/>
      <c r="EA143" s="217"/>
      <c r="EB143" s="217"/>
      <c r="EC143" s="217"/>
      <c r="ED143" s="217"/>
      <c r="EE143" s="217"/>
      <c r="EF143" s="217"/>
      <c r="EG143" s="217"/>
      <c r="EH143" s="217"/>
      <c r="EI143" s="209"/>
      <c r="EJ143" s="209"/>
      <c r="EK143" s="209"/>
      <c r="EL143" s="209"/>
      <c r="EM143" s="209"/>
      <c r="EN143" s="209"/>
      <c r="EO143" s="209"/>
      <c r="EP143" s="209"/>
      <c r="EQ143" s="209"/>
      <c r="ER143" s="209"/>
      <c r="ES143" s="209"/>
      <c r="ET143" s="220"/>
      <c r="EU143" s="220"/>
      <c r="EV143" s="209"/>
      <c r="EW143" s="209"/>
      <c r="EX143" s="209"/>
      <c r="EY143" s="209"/>
      <c r="EZ143" s="209"/>
      <c r="FA143" s="209"/>
      <c r="FB143" s="209"/>
      <c r="FC143" s="209"/>
      <c r="FD143" s="209"/>
      <c r="FE143" s="209"/>
      <c r="FF143" s="209"/>
      <c r="FG143" s="209"/>
      <c r="FH143" s="209"/>
      <c r="FI143" s="209"/>
      <c r="FJ143" s="209"/>
      <c r="FK143" s="209"/>
      <c r="FL143" s="209"/>
      <c r="FM143" s="209"/>
      <c r="FN143" s="209"/>
      <c r="FO143" s="209"/>
    </row>
    <row r="144" spans="1:171" hidden="1">
      <c r="A144" s="849"/>
      <c r="C144" s="947"/>
      <c r="D144" s="1040"/>
      <c r="E144" s="1041"/>
      <c r="F144" s="1042"/>
      <c r="G144" s="1042"/>
      <c r="H144" s="1042"/>
      <c r="I144" s="1042"/>
      <c r="J144" s="1042"/>
      <c r="K144" s="1042"/>
      <c r="L144" s="1042"/>
      <c r="M144" s="1042"/>
      <c r="N144" s="1042"/>
      <c r="O144" s="1042"/>
      <c r="P144" s="1042"/>
      <c r="Q144" s="1042"/>
      <c r="R144" s="1042"/>
      <c r="S144" s="1042"/>
      <c r="T144" s="1042"/>
      <c r="U144" s="1042"/>
      <c r="V144" s="1042"/>
      <c r="W144" s="1042"/>
      <c r="X144" s="1042"/>
      <c r="Y144" s="1042"/>
      <c r="Z144" s="1042"/>
      <c r="AA144" s="1042"/>
      <c r="AB144" s="1042"/>
      <c r="AC144" s="1042"/>
      <c r="AD144" s="1042"/>
      <c r="AE144" s="1042"/>
      <c r="AF144" s="1042"/>
      <c r="AG144" s="1042"/>
      <c r="AH144" s="1042"/>
      <c r="AI144" s="1043"/>
      <c r="AJ144" s="1042"/>
      <c r="AK144" s="1042"/>
      <c r="AL144" s="1044"/>
      <c r="AM144" s="1044"/>
      <c r="AN144" s="1027"/>
      <c r="AO144" s="1036"/>
      <c r="AP144" s="1049"/>
      <c r="AQ144" s="1027"/>
      <c r="AR144" s="1027"/>
      <c r="AS144" s="1027"/>
      <c r="AT144" s="1006"/>
      <c r="AU144" s="1006"/>
      <c r="AV144" s="1006"/>
      <c r="AW144" s="1006"/>
      <c r="AX144" s="1006"/>
      <c r="AY144" s="1006"/>
      <c r="AZ144" s="1006"/>
      <c r="BA144" s="1006"/>
      <c r="BB144" s="1006"/>
      <c r="BC144" s="1006"/>
      <c r="BD144" s="1006"/>
      <c r="BE144" s="1006"/>
      <c r="BF144" s="1006"/>
      <c r="BG144" s="1006"/>
      <c r="BH144" s="1006"/>
      <c r="BI144" s="1006"/>
      <c r="BJ144" s="1006"/>
      <c r="BK144" s="1006"/>
      <c r="BL144" s="1006"/>
      <c r="BM144" s="1006"/>
      <c r="BN144" s="1006"/>
      <c r="BO144" s="1006"/>
      <c r="BP144" s="1006"/>
      <c r="BQ144" s="1006"/>
      <c r="BR144" s="1006"/>
      <c r="BS144" s="1006"/>
      <c r="BT144" s="1006"/>
      <c r="BU144" s="1006"/>
      <c r="BV144" s="1006"/>
      <c r="BW144" s="1006"/>
      <c r="BX144" s="1006"/>
      <c r="BY144" s="1006"/>
      <c r="BZ144" s="1006"/>
      <c r="CA144" s="947"/>
      <c r="CB144" s="1006"/>
      <c r="CC144" s="1006"/>
      <c r="CD144" s="944"/>
      <c r="CE144" s="944"/>
      <c r="CF144" s="464"/>
      <c r="CG144" s="464"/>
      <c r="CH144" s="464"/>
      <c r="CI144" s="464"/>
      <c r="CJ144" s="464"/>
      <c r="CK144" s="694"/>
      <c r="CT144" s="210"/>
      <c r="CX144" s="215"/>
      <c r="CY144" s="2125"/>
      <c r="CZ144" s="692"/>
      <c r="DA144" s="692"/>
      <c r="DB144" s="215"/>
      <c r="DC144" s="215"/>
      <c r="DD144" s="215"/>
      <c r="DE144" s="674"/>
      <c r="DF144" s="215"/>
      <c r="DG144" s="215"/>
      <c r="DH144" s="215"/>
      <c r="DI144" s="215"/>
      <c r="DJ144" s="215"/>
      <c r="DK144" s="215"/>
      <c r="DL144" s="215"/>
      <c r="DM144" s="255"/>
      <c r="DN144" s="255"/>
      <c r="DO144" s="255"/>
      <c r="DP144" s="255"/>
      <c r="DQ144" s="255"/>
      <c r="DR144" s="255"/>
      <c r="DS144" s="255"/>
      <c r="DT144" s="255"/>
      <c r="DU144" s="255"/>
      <c r="DV144" s="255"/>
      <c r="DW144" s="217"/>
      <c r="DX144" s="218"/>
      <c r="DY144" s="219"/>
      <c r="DZ144" s="217"/>
      <c r="EA144" s="217"/>
      <c r="EB144" s="217"/>
      <c r="EC144" s="217"/>
      <c r="ED144" s="217"/>
      <c r="EE144" s="217"/>
      <c r="EF144" s="217"/>
      <c r="EG144" s="217"/>
      <c r="EH144" s="217"/>
      <c r="EI144" s="209"/>
      <c r="EJ144" s="209"/>
      <c r="EK144" s="209"/>
      <c r="EL144" s="209"/>
      <c r="EM144" s="209"/>
      <c r="EN144" s="209"/>
      <c r="EO144" s="209"/>
      <c r="EP144" s="209"/>
      <c r="EQ144" s="209"/>
      <c r="ER144" s="209"/>
      <c r="ES144" s="209"/>
      <c r="ET144" s="220"/>
      <c r="EU144" s="220"/>
      <c r="EV144" s="209"/>
      <c r="EW144" s="209"/>
      <c r="EX144" s="209"/>
      <c r="EY144" s="209"/>
      <c r="EZ144" s="209"/>
      <c r="FA144" s="209"/>
      <c r="FB144" s="209"/>
      <c r="FC144" s="209"/>
      <c r="FD144" s="209"/>
      <c r="FE144" s="209"/>
      <c r="FF144" s="209"/>
      <c r="FG144" s="209"/>
      <c r="FH144" s="209"/>
      <c r="FI144" s="209"/>
      <c r="FJ144" s="209"/>
      <c r="FK144" s="209"/>
      <c r="FL144" s="209"/>
      <c r="FM144" s="209"/>
      <c r="FN144" s="209"/>
      <c r="FO144" s="209"/>
    </row>
    <row r="145" spans="1:171" hidden="1">
      <c r="A145" s="849"/>
      <c r="C145" s="947"/>
      <c r="D145" s="1040"/>
      <c r="E145" s="1041"/>
      <c r="F145" s="1042"/>
      <c r="G145" s="1042"/>
      <c r="H145" s="1042"/>
      <c r="I145" s="1042"/>
      <c r="J145" s="1042"/>
      <c r="K145" s="1042"/>
      <c r="L145" s="1042"/>
      <c r="M145" s="1042"/>
      <c r="N145" s="1042"/>
      <c r="O145" s="1042"/>
      <c r="P145" s="1042"/>
      <c r="Q145" s="1042"/>
      <c r="R145" s="1042"/>
      <c r="S145" s="1042"/>
      <c r="T145" s="1042"/>
      <c r="U145" s="1042"/>
      <c r="V145" s="1042"/>
      <c r="W145" s="1042"/>
      <c r="X145" s="1042"/>
      <c r="Y145" s="1042"/>
      <c r="Z145" s="1042"/>
      <c r="AA145" s="1042"/>
      <c r="AB145" s="1042"/>
      <c r="AC145" s="1042"/>
      <c r="AD145" s="1042"/>
      <c r="AE145" s="1042"/>
      <c r="AF145" s="1042"/>
      <c r="AG145" s="1042"/>
      <c r="AH145" s="1042"/>
      <c r="AI145" s="1043"/>
      <c r="AJ145" s="1042"/>
      <c r="AK145" s="1042"/>
      <c r="AL145" s="1044"/>
      <c r="AM145" s="1044"/>
      <c r="AN145" s="1027"/>
      <c r="AO145" s="1036"/>
      <c r="AP145" s="1049"/>
      <c r="AQ145" s="1027"/>
      <c r="AR145" s="1027"/>
      <c r="AS145" s="1027"/>
      <c r="AT145" s="1006"/>
      <c r="AU145" s="1006"/>
      <c r="AV145" s="1006"/>
      <c r="AW145" s="1006"/>
      <c r="AX145" s="1006"/>
      <c r="AY145" s="1006"/>
      <c r="AZ145" s="1006"/>
      <c r="BA145" s="1006"/>
      <c r="BB145" s="1006"/>
      <c r="BC145" s="1006"/>
      <c r="BD145" s="1006"/>
      <c r="BE145" s="1006"/>
      <c r="BF145" s="1006"/>
      <c r="BG145" s="1006"/>
      <c r="BH145" s="1006"/>
      <c r="BI145" s="1006"/>
      <c r="BJ145" s="1006"/>
      <c r="BK145" s="1006"/>
      <c r="BL145" s="1006"/>
      <c r="BM145" s="1006"/>
      <c r="BN145" s="1006"/>
      <c r="BO145" s="1006"/>
      <c r="BP145" s="1006"/>
      <c r="BQ145" s="1006"/>
      <c r="BR145" s="1006"/>
      <c r="BS145" s="1006"/>
      <c r="BT145" s="1006"/>
      <c r="BU145" s="1006"/>
      <c r="BV145" s="1006"/>
      <c r="BW145" s="1006"/>
      <c r="BX145" s="1006"/>
      <c r="BY145" s="1006"/>
      <c r="BZ145" s="1006"/>
      <c r="CA145" s="947"/>
      <c r="CB145" s="1006"/>
      <c r="CC145" s="1006"/>
      <c r="CD145" s="944"/>
      <c r="CE145" s="944"/>
      <c r="CF145" s="464"/>
      <c r="CG145" s="464"/>
      <c r="CH145" s="464"/>
      <c r="CI145" s="464"/>
      <c r="CJ145" s="464"/>
      <c r="CK145" s="694"/>
      <c r="CT145" s="210"/>
      <c r="CX145" s="215"/>
      <c r="CY145" s="2125"/>
      <c r="CZ145" s="692"/>
      <c r="DA145" s="692"/>
      <c r="DB145" s="215"/>
      <c r="DC145" s="215"/>
      <c r="DD145" s="215"/>
      <c r="DE145" s="674"/>
      <c r="DF145" s="215"/>
      <c r="DG145" s="215"/>
      <c r="DH145" s="215"/>
      <c r="DI145" s="215"/>
      <c r="DJ145" s="215"/>
      <c r="DK145" s="215"/>
      <c r="DL145" s="215"/>
      <c r="DM145" s="255"/>
      <c r="DN145" s="255"/>
      <c r="DO145" s="255"/>
      <c r="DP145" s="255"/>
      <c r="DQ145" s="255"/>
      <c r="DR145" s="255"/>
      <c r="DS145" s="255"/>
      <c r="DT145" s="255"/>
      <c r="DU145" s="255"/>
      <c r="DV145" s="255"/>
      <c r="DW145" s="217"/>
      <c r="DX145" s="218"/>
      <c r="DY145" s="219"/>
      <c r="DZ145" s="217"/>
      <c r="EA145" s="217"/>
      <c r="EB145" s="217"/>
      <c r="EC145" s="217"/>
      <c r="ED145" s="217"/>
      <c r="EE145" s="217"/>
      <c r="EF145" s="217"/>
      <c r="EG145" s="217"/>
      <c r="EH145" s="217"/>
      <c r="EI145" s="209"/>
      <c r="EJ145" s="209"/>
      <c r="EK145" s="209"/>
      <c r="EL145" s="209"/>
      <c r="EM145" s="209"/>
      <c r="EN145" s="209"/>
      <c r="EO145" s="209"/>
      <c r="EP145" s="209"/>
      <c r="EQ145" s="209"/>
      <c r="ER145" s="209"/>
      <c r="ES145" s="209"/>
      <c r="ET145" s="220"/>
      <c r="EU145" s="220"/>
      <c r="EV145" s="209"/>
      <c r="EW145" s="209"/>
      <c r="EX145" s="209"/>
      <c r="EY145" s="209"/>
      <c r="EZ145" s="209"/>
      <c r="FA145" s="209"/>
      <c r="FB145" s="209"/>
      <c r="FC145" s="209"/>
      <c r="FD145" s="209"/>
      <c r="FE145" s="209"/>
      <c r="FF145" s="209"/>
      <c r="FG145" s="209"/>
      <c r="FH145" s="209"/>
      <c r="FI145" s="209"/>
      <c r="FJ145" s="209"/>
      <c r="FK145" s="209"/>
      <c r="FL145" s="209"/>
      <c r="FM145" s="209"/>
      <c r="FN145" s="209"/>
      <c r="FO145" s="209"/>
    </row>
    <row r="146" spans="1:171" hidden="1">
      <c r="A146" s="849"/>
      <c r="C146" s="947"/>
      <c r="D146" s="1040"/>
      <c r="E146" s="1041"/>
      <c r="F146" s="1042"/>
      <c r="G146" s="1042"/>
      <c r="H146" s="1042"/>
      <c r="I146" s="1042"/>
      <c r="J146" s="1042"/>
      <c r="K146" s="1042"/>
      <c r="L146" s="1042"/>
      <c r="M146" s="1042"/>
      <c r="N146" s="1042"/>
      <c r="O146" s="1042"/>
      <c r="P146" s="1042"/>
      <c r="Q146" s="1042"/>
      <c r="R146" s="1042"/>
      <c r="S146" s="1042"/>
      <c r="T146" s="1042"/>
      <c r="U146" s="1042"/>
      <c r="V146" s="1042"/>
      <c r="W146" s="1042"/>
      <c r="X146" s="1042"/>
      <c r="Y146" s="1042"/>
      <c r="Z146" s="1042"/>
      <c r="AA146" s="1042"/>
      <c r="AB146" s="1042"/>
      <c r="AC146" s="1042"/>
      <c r="AD146" s="1042"/>
      <c r="AE146" s="1042"/>
      <c r="AF146" s="1042"/>
      <c r="AG146" s="1042"/>
      <c r="AH146" s="1042"/>
      <c r="AI146" s="1043"/>
      <c r="AJ146" s="1042"/>
      <c r="AK146" s="1042"/>
      <c r="AL146" s="1044"/>
      <c r="AM146" s="1044"/>
      <c r="AN146" s="1027"/>
      <c r="AO146" s="1036"/>
      <c r="AP146" s="1049"/>
      <c r="AQ146" s="1027"/>
      <c r="AR146" s="1027"/>
      <c r="AS146" s="1027"/>
      <c r="AT146" s="1006"/>
      <c r="AU146" s="1006"/>
      <c r="AV146" s="1006"/>
      <c r="AW146" s="1006"/>
      <c r="AX146" s="1006"/>
      <c r="AY146" s="1006"/>
      <c r="AZ146" s="1006"/>
      <c r="BA146" s="1006"/>
      <c r="BB146" s="1006"/>
      <c r="BC146" s="1006"/>
      <c r="BD146" s="1006"/>
      <c r="BE146" s="1006"/>
      <c r="BF146" s="1006"/>
      <c r="BG146" s="1006"/>
      <c r="BH146" s="1006"/>
      <c r="BI146" s="1006"/>
      <c r="BJ146" s="1006"/>
      <c r="BK146" s="1006"/>
      <c r="BL146" s="1006"/>
      <c r="BM146" s="1006"/>
      <c r="BN146" s="1006"/>
      <c r="BO146" s="1006"/>
      <c r="BP146" s="1006"/>
      <c r="BQ146" s="1006"/>
      <c r="BR146" s="1006"/>
      <c r="BS146" s="1006"/>
      <c r="BT146" s="1006"/>
      <c r="BU146" s="1006"/>
      <c r="BV146" s="1006"/>
      <c r="BW146" s="1006"/>
      <c r="BX146" s="1006"/>
      <c r="BY146" s="1006"/>
      <c r="BZ146" s="1006"/>
      <c r="CA146" s="947"/>
      <c r="CB146" s="1006"/>
      <c r="CC146" s="1006"/>
      <c r="CD146" s="944"/>
      <c r="CE146" s="944"/>
      <c r="CF146" s="464"/>
      <c r="CG146" s="464"/>
      <c r="CH146" s="464"/>
      <c r="CI146" s="464"/>
      <c r="CJ146" s="464"/>
      <c r="CK146" s="694"/>
      <c r="CT146" s="210"/>
      <c r="CX146" s="215"/>
      <c r="CY146" s="2125"/>
      <c r="CZ146" s="215"/>
      <c r="DA146" s="692"/>
      <c r="DB146" s="215"/>
      <c r="DC146" s="215"/>
      <c r="DD146" s="215"/>
      <c r="DE146" s="674"/>
      <c r="DF146" s="215"/>
      <c r="DG146" s="215"/>
      <c r="DH146" s="215"/>
      <c r="DI146" s="215"/>
      <c r="DJ146" s="215"/>
      <c r="DK146" s="215"/>
      <c r="DL146" s="215"/>
      <c r="DM146" s="255"/>
      <c r="DN146" s="255"/>
      <c r="DO146" s="255"/>
      <c r="DP146" s="255"/>
      <c r="DQ146" s="255"/>
      <c r="DR146" s="255"/>
      <c r="DS146" s="255"/>
      <c r="DT146" s="255"/>
      <c r="DU146" s="255"/>
      <c r="DV146" s="255"/>
      <c r="DW146" s="217"/>
      <c r="DX146" s="218"/>
      <c r="DY146" s="219"/>
      <c r="DZ146" s="217"/>
      <c r="EA146" s="217"/>
      <c r="EB146" s="217"/>
      <c r="EC146" s="217"/>
      <c r="ED146" s="217"/>
      <c r="EE146" s="217"/>
      <c r="EF146" s="217"/>
      <c r="EG146" s="217"/>
      <c r="EH146" s="217"/>
      <c r="EI146" s="209"/>
      <c r="EJ146" s="209"/>
      <c r="EK146" s="209"/>
      <c r="EL146" s="209"/>
      <c r="EM146" s="209"/>
      <c r="EN146" s="209"/>
      <c r="EO146" s="209"/>
      <c r="EP146" s="209"/>
      <c r="EQ146" s="209"/>
      <c r="ER146" s="209"/>
      <c r="ES146" s="209"/>
      <c r="ET146" s="220"/>
      <c r="EU146" s="220"/>
      <c r="EV146" s="209"/>
      <c r="EW146" s="209"/>
      <c r="EX146" s="209"/>
      <c r="EY146" s="209"/>
      <c r="EZ146" s="209"/>
      <c r="FA146" s="209"/>
      <c r="FB146" s="209"/>
      <c r="FC146" s="209"/>
      <c r="FD146" s="209"/>
      <c r="FE146" s="209"/>
      <c r="FF146" s="209"/>
      <c r="FG146" s="209"/>
      <c r="FH146" s="209"/>
      <c r="FI146" s="209"/>
      <c r="FJ146" s="209"/>
      <c r="FK146" s="209"/>
      <c r="FL146" s="209"/>
      <c r="FM146" s="209"/>
      <c r="FN146" s="209"/>
      <c r="FO146" s="209"/>
    </row>
    <row r="147" spans="1:171" hidden="1">
      <c r="A147" s="849"/>
      <c r="C147" s="947"/>
      <c r="D147" s="1040"/>
      <c r="E147" s="1041"/>
      <c r="F147" s="992"/>
      <c r="G147" s="992"/>
      <c r="H147" s="992"/>
      <c r="I147" s="992"/>
      <c r="J147" s="992"/>
      <c r="K147" s="992"/>
      <c r="L147" s="992"/>
      <c r="M147" s="992"/>
      <c r="N147" s="992"/>
      <c r="O147" s="992"/>
      <c r="P147" s="992"/>
      <c r="Q147" s="992"/>
      <c r="R147" s="992"/>
      <c r="S147" s="992"/>
      <c r="T147" s="992"/>
      <c r="U147" s="992"/>
      <c r="V147" s="992"/>
      <c r="W147" s="992"/>
      <c r="X147" s="992"/>
      <c r="Y147" s="992"/>
      <c r="Z147" s="992"/>
      <c r="AA147" s="992"/>
      <c r="AB147" s="992"/>
      <c r="AC147" s="992"/>
      <c r="AD147" s="992"/>
      <c r="AE147" s="992"/>
      <c r="AF147" s="992"/>
      <c r="AG147" s="992"/>
      <c r="AH147" s="992"/>
      <c r="AI147" s="1008"/>
      <c r="AJ147" s="992"/>
      <c r="AK147" s="992"/>
      <c r="AL147" s="947"/>
      <c r="AM147" s="947"/>
      <c r="AN147" s="1006"/>
      <c r="AO147" s="1006"/>
      <c r="AP147" s="1026"/>
      <c r="AQ147" s="1006"/>
      <c r="AR147" s="1006"/>
      <c r="AS147" s="1006"/>
      <c r="AT147" s="1006"/>
      <c r="AU147" s="1006"/>
      <c r="AV147" s="1006"/>
      <c r="AW147" s="1006"/>
      <c r="AX147" s="1006"/>
      <c r="AY147" s="1006"/>
      <c r="AZ147" s="1006"/>
      <c r="BA147" s="1006"/>
      <c r="BB147" s="1006"/>
      <c r="BC147" s="1006"/>
      <c r="BD147" s="1006"/>
      <c r="BE147" s="1006"/>
      <c r="BF147" s="1006"/>
      <c r="BG147" s="1006"/>
      <c r="BH147" s="1006"/>
      <c r="BI147" s="1006"/>
      <c r="BJ147" s="1006"/>
      <c r="BK147" s="1006"/>
      <c r="BL147" s="1006"/>
      <c r="BM147" s="1006"/>
      <c r="BN147" s="1006"/>
      <c r="BO147" s="1006"/>
      <c r="BP147" s="1006"/>
      <c r="BQ147" s="1006"/>
      <c r="BR147" s="1006"/>
      <c r="BS147" s="1006"/>
      <c r="BT147" s="1006"/>
      <c r="BU147" s="1006"/>
      <c r="BV147" s="1006"/>
      <c r="BW147" s="1006"/>
      <c r="BX147" s="1006"/>
      <c r="BY147" s="1006"/>
      <c r="BZ147" s="1006"/>
      <c r="CA147" s="947"/>
      <c r="CB147" s="1006"/>
      <c r="CC147" s="1006"/>
      <c r="CD147" s="944"/>
      <c r="CE147" s="944"/>
      <c r="CF147" s="464"/>
      <c r="CG147" s="464"/>
      <c r="CH147" s="464"/>
      <c r="CI147" s="464"/>
      <c r="CJ147" s="464"/>
      <c r="CK147" s="694"/>
      <c r="CT147" s="210"/>
      <c r="CX147" s="215"/>
      <c r="CY147" s="2125"/>
      <c r="CZ147" s="692"/>
      <c r="DA147" s="692"/>
      <c r="DB147" s="215"/>
      <c r="DC147" s="215"/>
      <c r="DD147" s="215"/>
      <c r="DE147" s="674"/>
      <c r="DF147" s="215"/>
      <c r="DG147" s="215"/>
      <c r="DH147" s="215"/>
      <c r="DI147" s="215"/>
      <c r="DJ147" s="215"/>
      <c r="DK147" s="215"/>
      <c r="DL147" s="215"/>
      <c r="DM147" s="255"/>
      <c r="DN147" s="255"/>
      <c r="DO147" s="255"/>
      <c r="DP147" s="255"/>
      <c r="DQ147" s="255"/>
      <c r="DR147" s="255"/>
      <c r="DS147" s="255"/>
      <c r="DT147" s="255"/>
      <c r="DU147" s="255"/>
      <c r="DV147" s="255"/>
      <c r="DW147" s="217"/>
      <c r="DX147" s="218"/>
      <c r="DY147" s="219"/>
      <c r="DZ147" s="217"/>
      <c r="EA147" s="217"/>
      <c r="EB147" s="217"/>
      <c r="EC147" s="217"/>
      <c r="ED147" s="217"/>
      <c r="EE147" s="217"/>
      <c r="EF147" s="217"/>
      <c r="EG147" s="217"/>
      <c r="EH147" s="217"/>
      <c r="EI147" s="209"/>
      <c r="EJ147" s="209"/>
      <c r="EK147" s="209"/>
      <c r="EL147" s="209"/>
      <c r="EM147" s="209"/>
      <c r="EN147" s="209"/>
      <c r="EO147" s="209"/>
      <c r="EP147" s="209"/>
      <c r="EQ147" s="209"/>
      <c r="ER147" s="209"/>
      <c r="ES147" s="209"/>
      <c r="ET147" s="220"/>
      <c r="EU147" s="220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  <c r="FO147" s="209"/>
    </row>
    <row r="148" spans="1:171" hidden="1">
      <c r="A148" s="849"/>
      <c r="C148" s="947"/>
      <c r="D148" s="991"/>
      <c r="E148" s="967"/>
      <c r="F148" s="992"/>
      <c r="G148" s="1051"/>
      <c r="H148" s="1051"/>
      <c r="I148" s="1051"/>
      <c r="J148" s="1051"/>
      <c r="K148" s="1051"/>
      <c r="L148" s="1051"/>
      <c r="M148" s="1051"/>
      <c r="N148" s="1051"/>
      <c r="O148" s="1051"/>
      <c r="P148" s="1051"/>
      <c r="Q148" s="1051"/>
      <c r="R148" s="1051"/>
      <c r="S148" s="1051"/>
      <c r="T148" s="1051"/>
      <c r="U148" s="1051"/>
      <c r="V148" s="1051"/>
      <c r="W148" s="1051"/>
      <c r="X148" s="1051"/>
      <c r="Y148" s="1051"/>
      <c r="Z148" s="1051"/>
      <c r="AA148" s="1051"/>
      <c r="AB148" s="1051"/>
      <c r="AC148" s="1051"/>
      <c r="AD148" s="1051"/>
      <c r="AE148" s="1051"/>
      <c r="AF148" s="1051"/>
      <c r="AG148" s="1051"/>
      <c r="AH148" s="1051"/>
      <c r="AI148" s="1052"/>
      <c r="AJ148" s="1051"/>
      <c r="AK148" s="1051"/>
      <c r="AL148" s="1053"/>
      <c r="AM148" s="1053"/>
      <c r="AN148" s="1054"/>
      <c r="AO148" s="998"/>
      <c r="AP148" s="1055"/>
      <c r="AQ148" s="998"/>
      <c r="AR148" s="998"/>
      <c r="AS148" s="998"/>
      <c r="AT148" s="998"/>
      <c r="AU148" s="998"/>
      <c r="AV148" s="1006"/>
      <c r="AW148" s="1006"/>
      <c r="AX148" s="1006"/>
      <c r="AY148" s="1006"/>
      <c r="AZ148" s="1006"/>
      <c r="BA148" s="1006"/>
      <c r="BB148" s="1006"/>
      <c r="BC148" s="1006"/>
      <c r="BD148" s="1006"/>
      <c r="BE148" s="1006"/>
      <c r="BF148" s="1006"/>
      <c r="BG148" s="1006"/>
      <c r="BH148" s="1006"/>
      <c r="BI148" s="1006"/>
      <c r="BJ148" s="1006"/>
      <c r="BK148" s="1006"/>
      <c r="BL148" s="1006"/>
      <c r="BM148" s="1006"/>
      <c r="BN148" s="1006"/>
      <c r="BO148" s="1006"/>
      <c r="BP148" s="1006"/>
      <c r="BQ148" s="1006"/>
      <c r="BR148" s="1006"/>
      <c r="BS148" s="1006"/>
      <c r="BT148" s="1006"/>
      <c r="BU148" s="1006"/>
      <c r="BV148" s="1006"/>
      <c r="BW148" s="1006"/>
      <c r="BX148" s="1006"/>
      <c r="BY148" s="1006"/>
      <c r="BZ148" s="1006"/>
      <c r="CA148" s="947"/>
      <c r="CB148" s="1006"/>
      <c r="CC148" s="1006"/>
      <c r="CD148" s="944"/>
      <c r="CE148" s="944"/>
      <c r="CF148" s="464"/>
      <c r="CG148" s="464"/>
      <c r="CH148" s="464"/>
      <c r="CI148" s="464"/>
      <c r="CJ148" s="464"/>
      <c r="CK148" s="464"/>
      <c r="CT148" s="210"/>
      <c r="CX148" s="215"/>
      <c r="CY148" s="2125"/>
      <c r="CZ148" s="692"/>
      <c r="DA148" s="692"/>
      <c r="DB148" s="215"/>
      <c r="DC148" s="215"/>
      <c r="DD148" s="215"/>
      <c r="DE148" s="674"/>
      <c r="DF148" s="215"/>
      <c r="DG148" s="215"/>
      <c r="DH148" s="215"/>
      <c r="DI148" s="215"/>
      <c r="DJ148" s="215"/>
      <c r="DK148" s="215"/>
      <c r="DL148" s="215"/>
      <c r="DM148" s="255"/>
      <c r="DN148" s="255"/>
      <c r="DO148" s="255"/>
      <c r="DP148" s="255"/>
      <c r="DQ148" s="255"/>
      <c r="DR148" s="255"/>
      <c r="DS148" s="255"/>
      <c r="DT148" s="255"/>
      <c r="DU148" s="255"/>
      <c r="DV148" s="255"/>
      <c r="DW148" s="217"/>
      <c r="DX148" s="218"/>
      <c r="DY148" s="219"/>
      <c r="DZ148" s="217"/>
      <c r="EA148" s="217"/>
      <c r="EB148" s="217"/>
      <c r="EC148" s="217"/>
      <c r="ED148" s="217"/>
      <c r="EE148" s="217"/>
      <c r="EF148" s="217"/>
      <c r="EG148" s="217"/>
      <c r="EH148" s="217"/>
      <c r="EI148" s="209"/>
      <c r="EJ148" s="209"/>
      <c r="EK148" s="209"/>
      <c r="EL148" s="209"/>
      <c r="EM148" s="209"/>
      <c r="EN148" s="209"/>
      <c r="EO148" s="209"/>
      <c r="EP148" s="209"/>
      <c r="EQ148" s="209"/>
      <c r="ER148" s="209"/>
      <c r="ES148" s="209"/>
      <c r="ET148" s="220"/>
      <c r="EU148" s="220"/>
      <c r="EV148" s="209"/>
      <c r="EW148" s="209"/>
      <c r="EX148" s="209"/>
      <c r="EY148" s="209"/>
      <c r="EZ148" s="209"/>
      <c r="FA148" s="209"/>
      <c r="FB148" s="209"/>
      <c r="FC148" s="209"/>
      <c r="FD148" s="209"/>
      <c r="FE148" s="209"/>
      <c r="FF148" s="209"/>
      <c r="FG148" s="209"/>
      <c r="FH148" s="209"/>
      <c r="FI148" s="209"/>
      <c r="FJ148" s="209"/>
      <c r="FK148" s="209"/>
      <c r="FL148" s="209"/>
      <c r="FM148" s="209"/>
      <c r="FN148" s="209"/>
      <c r="FO148" s="209"/>
    </row>
    <row r="149" spans="1:171" hidden="1">
      <c r="A149" s="849"/>
      <c r="C149" s="947"/>
      <c r="D149" s="991"/>
      <c r="E149" s="967"/>
      <c r="F149" s="992"/>
      <c r="G149" s="992"/>
      <c r="H149" s="992"/>
      <c r="I149" s="992"/>
      <c r="J149" s="992"/>
      <c r="K149" s="992"/>
      <c r="L149" s="992"/>
      <c r="M149" s="992"/>
      <c r="N149" s="992"/>
      <c r="O149" s="992"/>
      <c r="P149" s="992"/>
      <c r="Q149" s="992"/>
      <c r="R149" s="992"/>
      <c r="S149" s="992"/>
      <c r="T149" s="992"/>
      <c r="U149" s="992"/>
      <c r="V149" s="992"/>
      <c r="W149" s="992"/>
      <c r="X149" s="992"/>
      <c r="Y149" s="992"/>
      <c r="Z149" s="992"/>
      <c r="AA149" s="992"/>
      <c r="AB149" s="992"/>
      <c r="AC149" s="992"/>
      <c r="AD149" s="992"/>
      <c r="AE149" s="992"/>
      <c r="AF149" s="992"/>
      <c r="AG149" s="992"/>
      <c r="AH149" s="992"/>
      <c r="AI149" s="1008"/>
      <c r="AJ149" s="992"/>
      <c r="AK149" s="992"/>
      <c r="AL149" s="947"/>
      <c r="AM149" s="947"/>
      <c r="AN149" s="1006"/>
      <c r="AO149" s="1006"/>
      <c r="AP149" s="1006"/>
      <c r="AQ149" s="1006"/>
      <c r="AR149" s="1006"/>
      <c r="AS149" s="1006"/>
      <c r="AT149" s="1006"/>
      <c r="AU149" s="1006"/>
      <c r="AV149" s="1006"/>
      <c r="AW149" s="1006"/>
      <c r="AX149" s="1006"/>
      <c r="AY149" s="1006"/>
      <c r="AZ149" s="1006"/>
      <c r="BA149" s="1006"/>
      <c r="BB149" s="1006"/>
      <c r="BC149" s="1006"/>
      <c r="BD149" s="1006"/>
      <c r="BE149" s="1006"/>
      <c r="BF149" s="1006"/>
      <c r="BG149" s="1006"/>
      <c r="BH149" s="1006"/>
      <c r="BI149" s="1006"/>
      <c r="BJ149" s="1006"/>
      <c r="BK149" s="1006"/>
      <c r="BL149" s="1006"/>
      <c r="BM149" s="1006"/>
      <c r="BN149" s="1006"/>
      <c r="BO149" s="1006"/>
      <c r="BP149" s="1006"/>
      <c r="BQ149" s="1006"/>
      <c r="BR149" s="1006"/>
      <c r="BS149" s="1006"/>
      <c r="BT149" s="1006"/>
      <c r="BU149" s="1006"/>
      <c r="BV149" s="1006"/>
      <c r="BW149" s="1006"/>
      <c r="BX149" s="1006"/>
      <c r="BY149" s="1006"/>
      <c r="BZ149" s="1006"/>
      <c r="CA149" s="947"/>
      <c r="CB149" s="1006"/>
      <c r="CC149" s="1006"/>
      <c r="CD149" s="944"/>
      <c r="CE149" s="944"/>
      <c r="CF149" s="464"/>
      <c r="CG149" s="464"/>
      <c r="CH149" s="464"/>
      <c r="CI149" s="464"/>
      <c r="CJ149" s="464"/>
      <c r="CK149" s="464"/>
      <c r="CT149" s="210"/>
      <c r="CX149" s="215"/>
      <c r="CY149" s="2125"/>
      <c r="CZ149" s="692"/>
      <c r="DA149" s="692"/>
      <c r="DB149" s="215"/>
      <c r="DC149" s="215"/>
      <c r="DD149" s="215"/>
      <c r="DE149" s="674"/>
      <c r="DF149" s="215"/>
      <c r="DG149" s="215"/>
      <c r="DH149" s="215"/>
      <c r="DI149" s="215"/>
      <c r="DJ149" s="215"/>
      <c r="DK149" s="215"/>
      <c r="DL149" s="215"/>
      <c r="DM149" s="255"/>
      <c r="DN149" s="255"/>
      <c r="DO149" s="255"/>
      <c r="DP149" s="255"/>
      <c r="DQ149" s="255"/>
      <c r="DR149" s="255"/>
      <c r="DS149" s="255"/>
      <c r="DT149" s="255"/>
      <c r="DU149" s="255"/>
      <c r="DV149" s="255"/>
      <c r="DW149" s="217"/>
      <c r="DX149" s="218"/>
      <c r="DY149" s="219"/>
      <c r="DZ149" s="217"/>
      <c r="EA149" s="217"/>
      <c r="EB149" s="217"/>
      <c r="EC149" s="217"/>
      <c r="ED149" s="217"/>
      <c r="EE149" s="217"/>
      <c r="EF149" s="217"/>
      <c r="EG149" s="217"/>
      <c r="EH149" s="217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20"/>
      <c r="EU149" s="220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  <c r="FO149" s="209"/>
    </row>
    <row r="150" spans="1:171" hidden="1">
      <c r="A150" s="849"/>
      <c r="C150" s="1044"/>
      <c r="D150" s="991"/>
      <c r="E150" s="967"/>
      <c r="F150" s="992"/>
      <c r="G150" s="992"/>
      <c r="H150" s="992"/>
      <c r="I150" s="992"/>
      <c r="J150" s="992"/>
      <c r="K150" s="992"/>
      <c r="L150" s="992"/>
      <c r="M150" s="992"/>
      <c r="N150" s="992"/>
      <c r="O150" s="992"/>
      <c r="P150" s="992"/>
      <c r="Q150" s="992"/>
      <c r="R150" s="992"/>
      <c r="S150" s="992"/>
      <c r="T150" s="992"/>
      <c r="U150" s="992"/>
      <c r="V150" s="992"/>
      <c r="W150" s="992"/>
      <c r="X150" s="992"/>
      <c r="Y150" s="992"/>
      <c r="Z150" s="992"/>
      <c r="AA150" s="992"/>
      <c r="AB150" s="992"/>
      <c r="AC150" s="992"/>
      <c r="AD150" s="992"/>
      <c r="AE150" s="992"/>
      <c r="AF150" s="992"/>
      <c r="AG150" s="992"/>
      <c r="AH150" s="992"/>
      <c r="AI150" s="1008"/>
      <c r="AJ150" s="992"/>
      <c r="AK150" s="992"/>
      <c r="AL150" s="947"/>
      <c r="AM150" s="947"/>
      <c r="AN150" s="1006"/>
      <c r="AO150" s="1006"/>
      <c r="AP150" s="1006"/>
      <c r="AQ150" s="1006"/>
      <c r="AR150" s="1006"/>
      <c r="AS150" s="1006"/>
      <c r="AT150" s="1006"/>
      <c r="AU150" s="1006"/>
      <c r="AV150" s="2120"/>
      <c r="AW150" s="2120"/>
      <c r="AX150" s="2120"/>
      <c r="AY150" s="2120"/>
      <c r="AZ150" s="2120"/>
      <c r="BA150" s="2120"/>
      <c r="BB150" s="2120"/>
      <c r="BC150" s="2120"/>
      <c r="BD150" s="2120"/>
      <c r="BE150" s="2114"/>
      <c r="BF150" s="2114"/>
      <c r="BG150" s="2114"/>
      <c r="BH150" s="2114"/>
      <c r="BI150" s="2114"/>
      <c r="BJ150" s="2114"/>
      <c r="BK150" s="2114"/>
      <c r="BL150" s="2114"/>
      <c r="BM150" s="2114"/>
      <c r="BN150" s="2114"/>
      <c r="BO150" s="2114"/>
      <c r="BP150" s="2114"/>
      <c r="BQ150" s="2114"/>
      <c r="BR150" s="2114"/>
      <c r="BS150" s="2114"/>
      <c r="BT150" s="2114"/>
      <c r="BU150" s="2114"/>
      <c r="BV150" s="2114"/>
      <c r="BW150" s="2114"/>
      <c r="BX150" s="2114"/>
      <c r="BY150" s="2114"/>
      <c r="BZ150" s="2114"/>
      <c r="CA150" s="2114"/>
      <c r="CB150" s="2114"/>
      <c r="CC150" s="2114"/>
      <c r="CD150" s="944"/>
      <c r="CE150" s="940"/>
      <c r="CF150" s="211"/>
      <c r="CG150" s="211"/>
      <c r="CH150" s="686"/>
      <c r="CI150" s="686"/>
      <c r="CJ150" s="686"/>
      <c r="CK150" s="695"/>
      <c r="CT150" s="210"/>
      <c r="CW150" s="220"/>
      <c r="CX150" s="215"/>
      <c r="CY150" s="2125"/>
      <c r="CZ150" s="692"/>
      <c r="DA150" s="692"/>
      <c r="DB150" s="215"/>
      <c r="DC150" s="215"/>
      <c r="DD150" s="215"/>
      <c r="DE150" s="674"/>
      <c r="DF150" s="215"/>
      <c r="DG150" s="215"/>
      <c r="DH150" s="215"/>
      <c r="DI150" s="215"/>
      <c r="DJ150" s="215"/>
      <c r="DK150" s="215"/>
      <c r="DL150" s="215"/>
      <c r="DM150" s="255"/>
      <c r="DN150" s="255"/>
      <c r="DO150" s="255"/>
      <c r="DP150" s="255"/>
      <c r="DQ150" s="255"/>
      <c r="DR150" s="255"/>
      <c r="DS150" s="255"/>
      <c r="DT150" s="255"/>
      <c r="DU150" s="255"/>
      <c r="DV150" s="255"/>
      <c r="DW150" s="217"/>
      <c r="DX150" s="218"/>
      <c r="DY150" s="219"/>
      <c r="DZ150" s="217"/>
      <c r="EA150" s="217"/>
      <c r="EB150" s="217"/>
      <c r="EC150" s="217"/>
      <c r="ED150" s="217"/>
      <c r="EE150" s="217"/>
      <c r="EF150" s="217"/>
      <c r="EG150" s="217"/>
      <c r="EH150" s="217"/>
      <c r="EI150" s="209"/>
      <c r="EJ150" s="209"/>
      <c r="EK150" s="209"/>
      <c r="EL150" s="209"/>
      <c r="EM150" s="209"/>
      <c r="EN150" s="209"/>
      <c r="EO150" s="209"/>
      <c r="EP150" s="209"/>
      <c r="EQ150" s="209"/>
      <c r="ER150" s="209"/>
      <c r="ES150" s="209"/>
      <c r="ET150" s="220"/>
      <c r="EU150" s="220"/>
      <c r="EV150" s="209"/>
      <c r="EW150" s="209"/>
      <c r="EX150" s="209"/>
      <c r="EY150" s="209"/>
      <c r="EZ150" s="209"/>
      <c r="FA150" s="209"/>
      <c r="FB150" s="209"/>
      <c r="FC150" s="209"/>
      <c r="FD150" s="209"/>
      <c r="FE150" s="209"/>
      <c r="FF150" s="209"/>
      <c r="FG150" s="209"/>
      <c r="FH150" s="209"/>
      <c r="FI150" s="209"/>
      <c r="FJ150" s="209"/>
      <c r="FK150" s="209"/>
      <c r="FL150" s="209"/>
      <c r="FM150" s="209"/>
      <c r="FN150" s="209"/>
      <c r="FO150" s="209"/>
    </row>
    <row r="151" spans="1:171" hidden="1">
      <c r="A151" s="849"/>
      <c r="C151" s="1044"/>
      <c r="D151" s="991"/>
      <c r="E151" s="967"/>
      <c r="F151" s="992"/>
      <c r="G151" s="992"/>
      <c r="H151" s="992"/>
      <c r="I151" s="992"/>
      <c r="J151" s="992"/>
      <c r="K151" s="992"/>
      <c r="L151" s="992"/>
      <c r="M151" s="992"/>
      <c r="N151" s="992"/>
      <c r="O151" s="992"/>
      <c r="P151" s="992"/>
      <c r="Q151" s="992"/>
      <c r="R151" s="992"/>
      <c r="S151" s="992"/>
      <c r="T151" s="992"/>
      <c r="U151" s="992"/>
      <c r="V151" s="992"/>
      <c r="W151" s="992"/>
      <c r="X151" s="992"/>
      <c r="Y151" s="992"/>
      <c r="Z151" s="992"/>
      <c r="AA151" s="992"/>
      <c r="AB151" s="992"/>
      <c r="AC151" s="992"/>
      <c r="AD151" s="992"/>
      <c r="AE151" s="992"/>
      <c r="AF151" s="992"/>
      <c r="AG151" s="992"/>
      <c r="AH151" s="992"/>
      <c r="AI151" s="1008"/>
      <c r="AJ151" s="992"/>
      <c r="AK151" s="992"/>
      <c r="AL151" s="947"/>
      <c r="AM151" s="947"/>
      <c r="AN151" s="1006"/>
      <c r="AO151" s="1006"/>
      <c r="AP151" s="1006"/>
      <c r="AQ151" s="1006"/>
      <c r="AR151" s="1006"/>
      <c r="AS151" s="1006"/>
      <c r="AT151" s="1006"/>
      <c r="AU151" s="1006"/>
      <c r="AV151" s="1056"/>
      <c r="AW151" s="997"/>
      <c r="AX151" s="997"/>
      <c r="AY151" s="997"/>
      <c r="AZ151" s="997"/>
      <c r="BA151" s="997"/>
      <c r="BB151" s="997"/>
      <c r="BC151" s="997"/>
      <c r="BD151" s="997"/>
      <c r="BE151" s="1056"/>
      <c r="BF151" s="997"/>
      <c r="BG151" s="997"/>
      <c r="BH151" s="997"/>
      <c r="BI151" s="997"/>
      <c r="BJ151" s="997"/>
      <c r="BK151" s="997"/>
      <c r="BL151" s="997"/>
      <c r="BM151" s="997"/>
      <c r="BN151" s="997"/>
      <c r="BO151" s="997"/>
      <c r="BP151" s="997"/>
      <c r="BQ151" s="997"/>
      <c r="BR151" s="997"/>
      <c r="BS151" s="997"/>
      <c r="BT151" s="997"/>
      <c r="BU151" s="997"/>
      <c r="BV151" s="997"/>
      <c r="BW151" s="997"/>
      <c r="BX151" s="997"/>
      <c r="BY151" s="997"/>
      <c r="BZ151" s="997"/>
      <c r="CA151" s="1005"/>
      <c r="CB151" s="997"/>
      <c r="CC151" s="997"/>
      <c r="CD151" s="940"/>
      <c r="CE151" s="940"/>
      <c r="CF151" s="211"/>
      <c r="CG151" s="211"/>
      <c r="CH151" s="464"/>
      <c r="CI151" s="464"/>
      <c r="CJ151" s="464"/>
      <c r="CK151" s="694"/>
      <c r="CT151" s="210"/>
      <c r="CX151" s="215"/>
      <c r="CY151" s="2125"/>
      <c r="CZ151" s="215"/>
      <c r="DA151" s="215">
        <f>CX151-DC137</f>
        <v>0</v>
      </c>
      <c r="DB151" s="215"/>
      <c r="DC151" s="215"/>
      <c r="DD151" s="215"/>
      <c r="DE151" s="674"/>
      <c r="DF151" s="215"/>
      <c r="DG151" s="215"/>
      <c r="DH151" s="215"/>
      <c r="DI151" s="215"/>
      <c r="DJ151" s="215"/>
      <c r="DK151" s="215"/>
      <c r="DL151" s="215"/>
      <c r="DM151" s="255"/>
      <c r="DN151" s="255"/>
      <c r="DO151" s="255"/>
      <c r="DP151" s="255"/>
      <c r="DQ151" s="255"/>
      <c r="DR151" s="255"/>
      <c r="DS151" s="255"/>
      <c r="DT151" s="255"/>
      <c r="DU151" s="255"/>
      <c r="DV151" s="255"/>
      <c r="DW151" s="217"/>
      <c r="DX151" s="218"/>
      <c r="DY151" s="219"/>
      <c r="DZ151" s="217"/>
      <c r="EA151" s="217"/>
      <c r="EB151" s="217"/>
      <c r="EC151" s="217"/>
      <c r="ED151" s="217"/>
      <c r="EE151" s="217"/>
      <c r="EF151" s="217"/>
      <c r="EG151" s="217"/>
      <c r="EH151" s="217"/>
      <c r="EI151" s="209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20"/>
      <c r="EU151" s="220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209"/>
      <c r="FJ151" s="209"/>
      <c r="FK151" s="209"/>
      <c r="FL151" s="209"/>
      <c r="FM151" s="209"/>
      <c r="FN151" s="209"/>
      <c r="FO151" s="209"/>
    </row>
    <row r="152" spans="1:171" hidden="1">
      <c r="A152" s="849"/>
      <c r="C152" s="1044"/>
      <c r="D152" s="991"/>
      <c r="E152" s="967"/>
      <c r="F152" s="992"/>
      <c r="G152" s="992"/>
      <c r="H152" s="992"/>
      <c r="I152" s="992"/>
      <c r="J152" s="992"/>
      <c r="K152" s="992"/>
      <c r="L152" s="992"/>
      <c r="M152" s="992"/>
      <c r="N152" s="992"/>
      <c r="O152" s="992"/>
      <c r="P152" s="992"/>
      <c r="Q152" s="992"/>
      <c r="R152" s="992"/>
      <c r="S152" s="992"/>
      <c r="T152" s="992"/>
      <c r="U152" s="992"/>
      <c r="V152" s="992"/>
      <c r="W152" s="992"/>
      <c r="X152" s="992"/>
      <c r="Y152" s="992"/>
      <c r="Z152" s="992"/>
      <c r="AA152" s="992"/>
      <c r="AB152" s="992"/>
      <c r="AC152" s="992"/>
      <c r="AD152" s="992"/>
      <c r="AE152" s="992"/>
      <c r="AF152" s="992"/>
      <c r="AG152" s="992"/>
      <c r="AH152" s="992"/>
      <c r="AI152" s="1008"/>
      <c r="AJ152" s="992"/>
      <c r="AK152" s="992"/>
      <c r="AL152" s="947"/>
      <c r="AM152" s="947"/>
      <c r="AN152" s="1006"/>
      <c r="AO152" s="1006"/>
      <c r="AP152" s="1006"/>
      <c r="AQ152" s="1006"/>
      <c r="AR152" s="1006"/>
      <c r="AS152" s="1006"/>
      <c r="AT152" s="1006"/>
      <c r="AU152" s="1006"/>
      <c r="AV152" s="997"/>
      <c r="AW152" s="997"/>
      <c r="AX152" s="997"/>
      <c r="AY152" s="997"/>
      <c r="AZ152" s="997"/>
      <c r="BA152" s="997"/>
      <c r="BB152" s="997"/>
      <c r="BC152" s="997"/>
      <c r="BD152" s="997"/>
      <c r="BE152" s="997"/>
      <c r="BF152" s="997"/>
      <c r="BG152" s="997"/>
      <c r="BH152" s="997"/>
      <c r="BI152" s="997"/>
      <c r="BJ152" s="997"/>
      <c r="BK152" s="997"/>
      <c r="BL152" s="997"/>
      <c r="BM152" s="997"/>
      <c r="BN152" s="997"/>
      <c r="BO152" s="997"/>
      <c r="BP152" s="997"/>
      <c r="BQ152" s="997"/>
      <c r="BR152" s="997"/>
      <c r="BS152" s="997"/>
      <c r="BT152" s="997"/>
      <c r="BU152" s="997"/>
      <c r="BV152" s="997"/>
      <c r="BW152" s="997"/>
      <c r="BX152" s="997"/>
      <c r="BY152" s="997"/>
      <c r="BZ152" s="997"/>
      <c r="CA152" s="1005"/>
      <c r="CB152" s="997"/>
      <c r="CC152" s="997"/>
      <c r="CD152" s="940"/>
      <c r="CE152" s="940"/>
      <c r="CF152" s="211"/>
      <c r="CG152" s="211"/>
      <c r="CH152" s="464"/>
      <c r="CI152" s="464"/>
      <c r="CJ152" s="464"/>
      <c r="CK152" s="694"/>
      <c r="CT152" s="210"/>
      <c r="CX152" s="215"/>
      <c r="CY152" s="2125"/>
      <c r="CZ152" s="692"/>
      <c r="DA152" s="692"/>
      <c r="DB152" s="215"/>
      <c r="DC152" s="215"/>
      <c r="DD152" s="215"/>
      <c r="DE152" s="674"/>
      <c r="DF152" s="215"/>
      <c r="DG152" s="215"/>
      <c r="DH152" s="215"/>
      <c r="DI152" s="215"/>
      <c r="DJ152" s="215"/>
      <c r="DK152" s="215"/>
      <c r="DL152" s="215"/>
      <c r="DM152" s="255"/>
      <c r="DN152" s="255"/>
      <c r="DO152" s="255"/>
      <c r="DP152" s="255"/>
      <c r="DQ152" s="255"/>
      <c r="DR152" s="255"/>
      <c r="DS152" s="255"/>
      <c r="DT152" s="255"/>
      <c r="DU152" s="255"/>
      <c r="DV152" s="255"/>
      <c r="DW152" s="217"/>
      <c r="DX152" s="218"/>
      <c r="DY152" s="219"/>
      <c r="DZ152" s="217"/>
      <c r="EA152" s="217"/>
      <c r="EB152" s="217"/>
      <c r="EC152" s="217"/>
      <c r="ED152" s="217"/>
      <c r="EE152" s="217"/>
      <c r="EF152" s="217"/>
      <c r="EG152" s="217"/>
      <c r="EH152" s="217"/>
      <c r="EI152" s="209"/>
      <c r="EJ152" s="209"/>
      <c r="EK152" s="209"/>
      <c r="EL152" s="209"/>
      <c r="EM152" s="209"/>
      <c r="EN152" s="209"/>
      <c r="EO152" s="209"/>
      <c r="EP152" s="209"/>
      <c r="EQ152" s="209"/>
      <c r="ER152" s="209"/>
      <c r="ES152" s="209"/>
      <c r="ET152" s="220"/>
      <c r="EU152" s="220"/>
      <c r="EV152" s="209"/>
      <c r="EW152" s="209"/>
      <c r="EX152" s="209"/>
      <c r="EY152" s="209"/>
      <c r="EZ152" s="209"/>
      <c r="FA152" s="209"/>
      <c r="FB152" s="209"/>
      <c r="FC152" s="209"/>
      <c r="FD152" s="209"/>
      <c r="FE152" s="209"/>
      <c r="FF152" s="209"/>
      <c r="FG152" s="209"/>
      <c r="FH152" s="209"/>
      <c r="FI152" s="209"/>
      <c r="FJ152" s="209"/>
      <c r="FK152" s="209"/>
      <c r="FL152" s="209"/>
      <c r="FM152" s="209"/>
      <c r="FN152" s="209"/>
      <c r="FO152" s="209"/>
    </row>
    <row r="153" spans="1:171" hidden="1">
      <c r="A153" s="849"/>
      <c r="C153" s="1044"/>
      <c r="D153" s="991"/>
      <c r="E153" s="967"/>
      <c r="F153" s="992"/>
      <c r="G153" s="992"/>
      <c r="H153" s="992"/>
      <c r="I153" s="992"/>
      <c r="J153" s="992"/>
      <c r="K153" s="992"/>
      <c r="L153" s="992"/>
      <c r="M153" s="992"/>
      <c r="N153" s="992"/>
      <c r="O153" s="992"/>
      <c r="P153" s="992"/>
      <c r="Q153" s="992"/>
      <c r="R153" s="992"/>
      <c r="S153" s="992"/>
      <c r="T153" s="992"/>
      <c r="U153" s="992"/>
      <c r="V153" s="992"/>
      <c r="W153" s="992"/>
      <c r="X153" s="992"/>
      <c r="Y153" s="992"/>
      <c r="Z153" s="992"/>
      <c r="AA153" s="992"/>
      <c r="AB153" s="992"/>
      <c r="AC153" s="992"/>
      <c r="AD153" s="992"/>
      <c r="AE153" s="992"/>
      <c r="AF153" s="992"/>
      <c r="AG153" s="992"/>
      <c r="AH153" s="992"/>
      <c r="AI153" s="1008"/>
      <c r="AJ153" s="992"/>
      <c r="AK153" s="992"/>
      <c r="AL153" s="947"/>
      <c r="AM153" s="947"/>
      <c r="AN153" s="1006"/>
      <c r="AO153" s="1006"/>
      <c r="AP153" s="1006"/>
      <c r="AQ153" s="1006"/>
      <c r="AR153" s="1006"/>
      <c r="AS153" s="1006"/>
      <c r="AT153" s="1006"/>
      <c r="AU153" s="1006"/>
      <c r="AV153" s="997"/>
      <c r="AW153" s="997"/>
      <c r="AX153" s="997"/>
      <c r="AY153" s="997"/>
      <c r="AZ153" s="997"/>
      <c r="BA153" s="997"/>
      <c r="BB153" s="997"/>
      <c r="BC153" s="997"/>
      <c r="BD153" s="997"/>
      <c r="BE153" s="997"/>
      <c r="BF153" s="997"/>
      <c r="BG153" s="997"/>
      <c r="BH153" s="997"/>
      <c r="BI153" s="997"/>
      <c r="BJ153" s="997"/>
      <c r="BK153" s="997"/>
      <c r="BL153" s="997"/>
      <c r="BM153" s="997"/>
      <c r="BN153" s="997"/>
      <c r="BO153" s="997"/>
      <c r="BP153" s="997"/>
      <c r="BQ153" s="997"/>
      <c r="BR153" s="997"/>
      <c r="BS153" s="997"/>
      <c r="BT153" s="997"/>
      <c r="BU153" s="997"/>
      <c r="BV153" s="997"/>
      <c r="BW153" s="997"/>
      <c r="BX153" s="997"/>
      <c r="BY153" s="997"/>
      <c r="BZ153" s="997"/>
      <c r="CA153" s="1005"/>
      <c r="CB153" s="997"/>
      <c r="CC153" s="997"/>
      <c r="CD153" s="940"/>
      <c r="CE153" s="940"/>
      <c r="CF153" s="211"/>
      <c r="CG153" s="211"/>
      <c r="CH153" s="464"/>
      <c r="CI153" s="464"/>
      <c r="CJ153" s="464"/>
      <c r="CK153" s="694"/>
      <c r="CT153" s="210"/>
      <c r="CX153" s="215"/>
      <c r="CY153" s="2125"/>
      <c r="CZ153" s="692"/>
      <c r="DA153" s="692"/>
      <c r="DB153" s="215"/>
      <c r="DC153" s="215"/>
      <c r="DD153" s="215"/>
      <c r="DE153" s="674"/>
      <c r="DF153" s="215"/>
      <c r="DG153" s="215"/>
      <c r="DH153" s="215"/>
      <c r="DI153" s="215"/>
      <c r="DJ153" s="215"/>
      <c r="DK153" s="215"/>
      <c r="DL153" s="215"/>
      <c r="DM153" s="255"/>
      <c r="DN153" s="255"/>
      <c r="DO153" s="255"/>
      <c r="DP153" s="255"/>
      <c r="DQ153" s="255"/>
      <c r="DR153" s="255"/>
      <c r="DS153" s="255"/>
      <c r="DT153" s="255"/>
      <c r="DU153" s="255"/>
      <c r="DV153" s="255"/>
      <c r="DW153" s="217"/>
      <c r="DX153" s="218"/>
      <c r="DY153" s="219"/>
      <c r="DZ153" s="217"/>
      <c r="EA153" s="217"/>
      <c r="EB153" s="217"/>
      <c r="EC153" s="217"/>
      <c r="ED153" s="217"/>
      <c r="EE153" s="217"/>
      <c r="EF153" s="217"/>
      <c r="EG153" s="217"/>
      <c r="EH153" s="217"/>
      <c r="EI153" s="209"/>
      <c r="EJ153" s="209"/>
      <c r="EK153" s="209"/>
      <c r="EL153" s="209"/>
      <c r="EM153" s="209"/>
      <c r="EN153" s="209"/>
      <c r="EO153" s="209"/>
      <c r="EP153" s="209"/>
      <c r="EQ153" s="209"/>
      <c r="ER153" s="209"/>
      <c r="ES153" s="209"/>
      <c r="ET153" s="220"/>
      <c r="EU153" s="220"/>
      <c r="EV153" s="209"/>
      <c r="EW153" s="209"/>
      <c r="EX153" s="209"/>
      <c r="EY153" s="209"/>
      <c r="EZ153" s="209"/>
      <c r="FA153" s="209"/>
      <c r="FB153" s="209"/>
      <c r="FC153" s="209"/>
      <c r="FD153" s="209"/>
      <c r="FE153" s="209"/>
      <c r="FF153" s="209"/>
      <c r="FG153" s="209"/>
      <c r="FH153" s="209"/>
      <c r="FI153" s="209"/>
      <c r="FJ153" s="209"/>
      <c r="FK153" s="209"/>
      <c r="FL153" s="209"/>
      <c r="FM153" s="209"/>
      <c r="FN153" s="209"/>
      <c r="FO153" s="209"/>
    </row>
    <row r="154" spans="1:171" hidden="1">
      <c r="A154" s="849"/>
      <c r="C154" s="1044"/>
      <c r="D154" s="991"/>
      <c r="E154" s="967"/>
      <c r="F154" s="992"/>
      <c r="G154" s="992"/>
      <c r="H154" s="992"/>
      <c r="I154" s="992"/>
      <c r="J154" s="992"/>
      <c r="K154" s="992"/>
      <c r="L154" s="992"/>
      <c r="M154" s="992"/>
      <c r="N154" s="992"/>
      <c r="O154" s="992"/>
      <c r="P154" s="992"/>
      <c r="Q154" s="992"/>
      <c r="R154" s="992"/>
      <c r="S154" s="992"/>
      <c r="T154" s="992"/>
      <c r="U154" s="992"/>
      <c r="V154" s="992"/>
      <c r="W154" s="992"/>
      <c r="X154" s="992"/>
      <c r="Y154" s="992"/>
      <c r="Z154" s="992"/>
      <c r="AA154" s="992"/>
      <c r="AB154" s="992"/>
      <c r="AC154" s="992"/>
      <c r="AD154" s="992"/>
      <c r="AE154" s="992"/>
      <c r="AF154" s="992"/>
      <c r="AG154" s="992"/>
      <c r="AH154" s="992"/>
      <c r="AI154" s="1008"/>
      <c r="AJ154" s="992"/>
      <c r="AK154" s="992"/>
      <c r="AL154" s="947"/>
      <c r="AM154" s="947"/>
      <c r="AN154" s="1006"/>
      <c r="AO154" s="1006"/>
      <c r="AP154" s="1006"/>
      <c r="AQ154" s="1006"/>
      <c r="AR154" s="1006"/>
      <c r="AS154" s="1006"/>
      <c r="AT154" s="1006"/>
      <c r="AU154" s="1006"/>
      <c r="AV154" s="2114"/>
      <c r="AW154" s="2114"/>
      <c r="AX154" s="2114"/>
      <c r="AY154" s="2114"/>
      <c r="AZ154" s="2114"/>
      <c r="BA154" s="2114"/>
      <c r="BB154" s="2114"/>
      <c r="BC154" s="2114"/>
      <c r="BD154" s="2114"/>
      <c r="BE154" s="2114"/>
      <c r="BF154" s="2114"/>
      <c r="BG154" s="2114"/>
      <c r="BH154" s="2114"/>
      <c r="BI154" s="2114"/>
      <c r="BJ154" s="2114"/>
      <c r="BK154" s="2114"/>
      <c r="BL154" s="2114"/>
      <c r="BM154" s="2114"/>
      <c r="BN154" s="2116"/>
      <c r="BO154" s="2116"/>
      <c r="BP154" s="2116"/>
      <c r="BQ154" s="2116"/>
      <c r="BR154" s="2116"/>
      <c r="BS154" s="2116"/>
      <c r="BT154" s="2116"/>
      <c r="BU154" s="2116"/>
      <c r="BV154" s="2116"/>
      <c r="BW154" s="2116"/>
      <c r="BX154" s="2116"/>
      <c r="BY154" s="2116"/>
      <c r="BZ154" s="2116"/>
      <c r="CA154" s="2116"/>
      <c r="CB154" s="2116"/>
      <c r="CC154" s="2116"/>
      <c r="CD154" s="940"/>
      <c r="CE154" s="940"/>
      <c r="CF154" s="211"/>
      <c r="CG154" s="211"/>
      <c r="CH154" s="567"/>
      <c r="CI154" s="567"/>
      <c r="CJ154" s="464"/>
      <c r="CK154" s="694"/>
      <c r="CT154" s="210"/>
      <c r="CX154" s="215"/>
      <c r="CY154" s="2125"/>
      <c r="CZ154" s="692"/>
      <c r="DA154" s="692"/>
      <c r="DB154" s="215"/>
      <c r="DC154" s="215"/>
      <c r="DD154" s="215"/>
      <c r="DE154" s="674"/>
      <c r="DF154" s="215"/>
      <c r="DG154" s="215"/>
      <c r="DH154" s="215"/>
      <c r="DI154" s="215"/>
      <c r="DJ154" s="215"/>
      <c r="DK154" s="215"/>
      <c r="DL154" s="215"/>
      <c r="DM154" s="255"/>
      <c r="DN154" s="255"/>
      <c r="DO154" s="255"/>
      <c r="DP154" s="255"/>
      <c r="DQ154" s="255"/>
      <c r="DR154" s="255"/>
      <c r="DS154" s="255"/>
      <c r="DT154" s="255"/>
      <c r="DU154" s="255"/>
      <c r="DV154" s="255"/>
      <c r="DW154" s="217"/>
      <c r="DX154" s="218"/>
      <c r="DY154" s="219"/>
      <c r="DZ154" s="217"/>
      <c r="EA154" s="217"/>
      <c r="EB154" s="217"/>
      <c r="EC154" s="217"/>
      <c r="ED154" s="217"/>
      <c r="EE154" s="217"/>
      <c r="EF154" s="217"/>
      <c r="EG154" s="217"/>
      <c r="EH154" s="217"/>
      <c r="EI154" s="209"/>
      <c r="EJ154" s="209"/>
      <c r="EK154" s="209"/>
      <c r="EL154" s="209"/>
      <c r="EM154" s="209"/>
      <c r="EN154" s="209"/>
      <c r="EO154" s="209"/>
      <c r="EP154" s="209"/>
      <c r="EQ154" s="209"/>
      <c r="ER154" s="209"/>
      <c r="ES154" s="209"/>
      <c r="ET154" s="220"/>
      <c r="EU154" s="220"/>
      <c r="EV154" s="209"/>
      <c r="EW154" s="209"/>
      <c r="EX154" s="209"/>
      <c r="EY154" s="209"/>
      <c r="EZ154" s="209"/>
      <c r="FA154" s="209"/>
      <c r="FB154" s="209"/>
      <c r="FC154" s="209"/>
      <c r="FD154" s="209"/>
      <c r="FE154" s="209"/>
      <c r="FF154" s="209"/>
      <c r="FG154" s="209"/>
      <c r="FH154" s="209"/>
      <c r="FI154" s="209"/>
      <c r="FJ154" s="209"/>
      <c r="FK154" s="209"/>
      <c r="FL154" s="209"/>
      <c r="FM154" s="209"/>
      <c r="FN154" s="209"/>
      <c r="FO154" s="209"/>
    </row>
    <row r="155" spans="1:171" hidden="1">
      <c r="A155" s="849"/>
      <c r="C155" s="1044"/>
      <c r="D155" s="991"/>
      <c r="E155" s="967"/>
      <c r="F155" s="992"/>
      <c r="G155" s="992"/>
      <c r="H155" s="992"/>
      <c r="I155" s="992"/>
      <c r="J155" s="992"/>
      <c r="K155" s="992"/>
      <c r="L155" s="992"/>
      <c r="M155" s="992"/>
      <c r="N155" s="992"/>
      <c r="O155" s="992"/>
      <c r="P155" s="992"/>
      <c r="Q155" s="992"/>
      <c r="R155" s="992"/>
      <c r="S155" s="992"/>
      <c r="T155" s="992"/>
      <c r="U155" s="992"/>
      <c r="V155" s="992"/>
      <c r="W155" s="992"/>
      <c r="X155" s="992"/>
      <c r="Y155" s="992"/>
      <c r="Z155" s="992"/>
      <c r="AA155" s="992"/>
      <c r="AB155" s="992"/>
      <c r="AC155" s="992"/>
      <c r="AD155" s="992"/>
      <c r="AE155" s="992"/>
      <c r="AF155" s="992"/>
      <c r="AG155" s="992"/>
      <c r="AH155" s="992"/>
      <c r="AI155" s="1008"/>
      <c r="AJ155" s="992"/>
      <c r="AK155" s="992"/>
      <c r="AL155" s="947"/>
      <c r="AM155" s="947"/>
      <c r="AN155" s="1006"/>
      <c r="AO155" s="1006"/>
      <c r="AP155" s="1006"/>
      <c r="AQ155" s="1006"/>
      <c r="AR155" s="1006"/>
      <c r="AS155" s="1006"/>
      <c r="AT155" s="1006"/>
      <c r="AU155" s="1006"/>
      <c r="AV155" s="1006"/>
      <c r="AW155" s="1006"/>
      <c r="AX155" s="1006"/>
      <c r="AY155" s="1006"/>
      <c r="AZ155" s="1006"/>
      <c r="BA155" s="1006"/>
      <c r="BB155" s="1006"/>
      <c r="BC155" s="1006"/>
      <c r="BD155" s="1006"/>
      <c r="BE155" s="1006"/>
      <c r="BF155" s="1006"/>
      <c r="BG155" s="1006"/>
      <c r="BH155" s="1006"/>
      <c r="BI155" s="1006"/>
      <c r="BJ155" s="1006"/>
      <c r="BK155" s="1006"/>
      <c r="BL155" s="1006"/>
      <c r="BM155" s="1006"/>
      <c r="BN155" s="1006"/>
      <c r="BO155" s="1006"/>
      <c r="BP155" s="1006"/>
      <c r="BQ155" s="1006"/>
      <c r="BR155" s="1006"/>
      <c r="BS155" s="1006"/>
      <c r="BT155" s="1006"/>
      <c r="BU155" s="1006"/>
      <c r="BV155" s="1006"/>
      <c r="BW155" s="999"/>
      <c r="BX155" s="999"/>
      <c r="BY155" s="999"/>
      <c r="BZ155" s="999"/>
      <c r="CA155" s="941"/>
      <c r="CB155" s="999"/>
      <c r="CC155" s="1006"/>
      <c r="CD155" s="944"/>
      <c r="CE155" s="944"/>
      <c r="CF155" s="464"/>
      <c r="CG155" s="464"/>
      <c r="CH155" s="464"/>
      <c r="CI155" s="464"/>
      <c r="CJ155" s="464"/>
      <c r="CK155" s="694"/>
      <c r="CT155" s="210"/>
      <c r="CX155" s="215"/>
      <c r="CY155" s="2125"/>
      <c r="CZ155" s="692"/>
      <c r="DA155" s="692"/>
      <c r="DB155" s="215"/>
      <c r="DC155" s="215"/>
      <c r="DD155" s="215"/>
      <c r="DE155" s="674"/>
      <c r="DF155" s="215"/>
      <c r="DG155" s="215"/>
      <c r="DH155" s="215"/>
      <c r="DI155" s="215"/>
      <c r="DJ155" s="215"/>
      <c r="DK155" s="215"/>
      <c r="DL155" s="215"/>
      <c r="DM155" s="255"/>
      <c r="DN155" s="255"/>
      <c r="DO155" s="255"/>
      <c r="DP155" s="255"/>
      <c r="DQ155" s="255"/>
      <c r="DR155" s="255"/>
      <c r="DS155" s="255"/>
      <c r="DT155" s="255"/>
      <c r="DU155" s="255"/>
      <c r="DV155" s="255"/>
      <c r="DW155" s="217"/>
      <c r="DX155" s="218"/>
      <c r="DY155" s="219"/>
      <c r="DZ155" s="217"/>
      <c r="EA155" s="217"/>
      <c r="EB155" s="217"/>
      <c r="EC155" s="217"/>
      <c r="ED155" s="217"/>
      <c r="EE155" s="217"/>
      <c r="EF155" s="217"/>
      <c r="EG155" s="217"/>
      <c r="EH155" s="217"/>
      <c r="EI155" s="209"/>
      <c r="EJ155" s="209"/>
      <c r="EK155" s="209"/>
      <c r="EL155" s="209"/>
      <c r="EM155" s="209"/>
      <c r="EN155" s="209"/>
      <c r="EO155" s="209"/>
      <c r="EP155" s="209"/>
      <c r="EQ155" s="209"/>
      <c r="ER155" s="209"/>
      <c r="ES155" s="209"/>
      <c r="ET155" s="220"/>
      <c r="EU155" s="220"/>
      <c r="EV155" s="209"/>
      <c r="EW155" s="209"/>
      <c r="EX155" s="209"/>
      <c r="EY155" s="209"/>
      <c r="EZ155" s="209"/>
      <c r="FA155" s="209"/>
      <c r="FB155" s="209"/>
      <c r="FC155" s="209"/>
      <c r="FD155" s="209"/>
      <c r="FE155" s="209"/>
      <c r="FF155" s="209"/>
      <c r="FG155" s="209"/>
      <c r="FH155" s="209"/>
      <c r="FI155" s="209"/>
      <c r="FJ155" s="209"/>
      <c r="FK155" s="209"/>
      <c r="FL155" s="209"/>
      <c r="FM155" s="209"/>
      <c r="FN155" s="209"/>
      <c r="FO155" s="209"/>
    </row>
    <row r="156" spans="1:171" hidden="1">
      <c r="A156" s="849"/>
      <c r="C156" s="1044"/>
      <c r="D156" s="991"/>
      <c r="E156" s="967"/>
      <c r="F156" s="992"/>
      <c r="G156" s="992"/>
      <c r="H156" s="992"/>
      <c r="I156" s="992"/>
      <c r="J156" s="992"/>
      <c r="K156" s="992"/>
      <c r="L156" s="992"/>
      <c r="M156" s="992"/>
      <c r="N156" s="992"/>
      <c r="O156" s="992"/>
      <c r="P156" s="992"/>
      <c r="Q156" s="992"/>
      <c r="R156" s="992"/>
      <c r="S156" s="992"/>
      <c r="T156" s="992"/>
      <c r="U156" s="992"/>
      <c r="V156" s="992"/>
      <c r="W156" s="992"/>
      <c r="X156" s="992"/>
      <c r="Y156" s="992"/>
      <c r="Z156" s="992"/>
      <c r="AA156" s="992"/>
      <c r="AB156" s="992"/>
      <c r="AC156" s="992"/>
      <c r="AD156" s="992"/>
      <c r="AE156" s="992"/>
      <c r="AF156" s="992"/>
      <c r="AG156" s="992"/>
      <c r="AH156" s="992"/>
      <c r="AI156" s="1008"/>
      <c r="AJ156" s="992"/>
      <c r="AK156" s="992"/>
      <c r="AL156" s="947"/>
      <c r="AM156" s="947"/>
      <c r="AN156" s="1006"/>
      <c r="AO156" s="1006"/>
      <c r="AP156" s="1006"/>
      <c r="AQ156" s="1006"/>
      <c r="AR156" s="1006"/>
      <c r="AS156" s="1006"/>
      <c r="AT156" s="1006"/>
      <c r="AU156" s="1006"/>
      <c r="AV156" s="1006"/>
      <c r="AW156" s="1006"/>
      <c r="AX156" s="1006"/>
      <c r="AY156" s="1006"/>
      <c r="AZ156" s="1006"/>
      <c r="BA156" s="1006"/>
      <c r="BB156" s="1006"/>
      <c r="BC156" s="1006"/>
      <c r="BD156" s="1006"/>
      <c r="BE156" s="1006"/>
      <c r="BF156" s="1006"/>
      <c r="BG156" s="1006"/>
      <c r="BH156" s="1006"/>
      <c r="BI156" s="1006"/>
      <c r="BJ156" s="1006"/>
      <c r="BK156" s="1006"/>
      <c r="BL156" s="1006"/>
      <c r="BM156" s="1006"/>
      <c r="BN156" s="1006"/>
      <c r="BO156" s="1006"/>
      <c r="BP156" s="1006"/>
      <c r="BQ156" s="1006"/>
      <c r="BR156" s="1006"/>
      <c r="BS156" s="1006"/>
      <c r="BT156" s="1006"/>
      <c r="BU156" s="1006"/>
      <c r="BV156" s="1006"/>
      <c r="BW156" s="999"/>
      <c r="BX156" s="999"/>
      <c r="BY156" s="999"/>
      <c r="BZ156" s="999"/>
      <c r="CA156" s="941"/>
      <c r="CB156" s="999"/>
      <c r="CC156" s="1006"/>
      <c r="CD156" s="944"/>
      <c r="CE156" s="944"/>
      <c r="CF156" s="464"/>
      <c r="CG156" s="464"/>
      <c r="CH156" s="464"/>
      <c r="CI156" s="464"/>
      <c r="CJ156" s="464"/>
      <c r="CK156" s="694"/>
      <c r="CT156" s="210"/>
      <c r="CX156" s="215"/>
      <c r="CY156" s="2125"/>
      <c r="CZ156" s="692"/>
      <c r="DA156" s="692"/>
      <c r="DB156" s="215"/>
      <c r="DC156" s="215"/>
      <c r="DD156" s="215"/>
      <c r="DE156" s="674"/>
      <c r="DF156" s="215"/>
      <c r="DG156" s="215"/>
      <c r="DH156" s="215"/>
      <c r="DI156" s="215"/>
      <c r="DJ156" s="215"/>
      <c r="DK156" s="215"/>
      <c r="DL156" s="215"/>
      <c r="DM156" s="255"/>
      <c r="DN156" s="255"/>
      <c r="DO156" s="255"/>
      <c r="DP156" s="255"/>
      <c r="DQ156" s="255"/>
      <c r="DR156" s="255"/>
      <c r="DS156" s="255"/>
      <c r="DT156" s="255"/>
      <c r="DU156" s="255"/>
      <c r="DV156" s="255"/>
      <c r="DW156" s="217"/>
      <c r="DX156" s="218"/>
      <c r="DY156" s="219"/>
      <c r="DZ156" s="217"/>
      <c r="EA156" s="217"/>
      <c r="EB156" s="217"/>
      <c r="EC156" s="217"/>
      <c r="ED156" s="217"/>
      <c r="EE156" s="217"/>
      <c r="EF156" s="217"/>
      <c r="EG156" s="217"/>
      <c r="EH156" s="217"/>
      <c r="EI156" s="209"/>
      <c r="EJ156" s="209"/>
      <c r="EK156" s="209"/>
      <c r="EL156" s="209"/>
      <c r="EM156" s="209"/>
      <c r="EN156" s="209"/>
      <c r="EO156" s="209"/>
      <c r="EP156" s="209"/>
      <c r="EQ156" s="209"/>
      <c r="ER156" s="209"/>
      <c r="ES156" s="209"/>
      <c r="ET156" s="220"/>
      <c r="EU156" s="220"/>
      <c r="EV156" s="209"/>
      <c r="EW156" s="209"/>
      <c r="EX156" s="209"/>
      <c r="EY156" s="209"/>
      <c r="EZ156" s="209"/>
      <c r="FA156" s="209"/>
      <c r="FB156" s="209"/>
      <c r="FC156" s="209"/>
      <c r="FD156" s="209"/>
      <c r="FE156" s="209"/>
      <c r="FF156" s="209"/>
      <c r="FG156" s="209"/>
      <c r="FH156" s="209"/>
      <c r="FI156" s="209"/>
      <c r="FJ156" s="209"/>
      <c r="FK156" s="209"/>
      <c r="FL156" s="209"/>
      <c r="FM156" s="209"/>
      <c r="FN156" s="209"/>
      <c r="FO156" s="209"/>
    </row>
    <row r="157" spans="1:171" hidden="1">
      <c r="A157" s="849"/>
      <c r="C157" s="1044"/>
      <c r="D157" s="991"/>
      <c r="E157" s="967"/>
      <c r="F157" s="992"/>
      <c r="G157" s="992"/>
      <c r="H157" s="992"/>
      <c r="I157" s="992"/>
      <c r="J157" s="992"/>
      <c r="K157" s="992"/>
      <c r="L157" s="992"/>
      <c r="M157" s="992"/>
      <c r="N157" s="992"/>
      <c r="O157" s="992"/>
      <c r="P157" s="992"/>
      <c r="Q157" s="992"/>
      <c r="R157" s="992"/>
      <c r="S157" s="992"/>
      <c r="T157" s="992"/>
      <c r="U157" s="992"/>
      <c r="V157" s="992"/>
      <c r="W157" s="992"/>
      <c r="X157" s="992"/>
      <c r="Y157" s="992"/>
      <c r="Z157" s="992"/>
      <c r="AA157" s="992"/>
      <c r="AB157" s="992"/>
      <c r="AC157" s="992"/>
      <c r="AD157" s="992"/>
      <c r="AE157" s="992"/>
      <c r="AF157" s="992"/>
      <c r="AG157" s="992"/>
      <c r="AH157" s="992"/>
      <c r="AI157" s="1008"/>
      <c r="AJ157" s="992"/>
      <c r="AK157" s="992"/>
      <c r="AL157" s="947"/>
      <c r="AM157" s="947"/>
      <c r="AN157" s="1006"/>
      <c r="AO157" s="1006"/>
      <c r="AP157" s="1006"/>
      <c r="AQ157" s="1006"/>
      <c r="AR157" s="1006"/>
      <c r="AS157" s="1006"/>
      <c r="AT157" s="1006"/>
      <c r="AU157" s="1006"/>
      <c r="AV157" s="1006"/>
      <c r="AW157" s="1006"/>
      <c r="AX157" s="1006"/>
      <c r="AY157" s="1006"/>
      <c r="AZ157" s="1006"/>
      <c r="BA157" s="1006"/>
      <c r="BB157" s="1006"/>
      <c r="BC157" s="1006"/>
      <c r="BD157" s="1006"/>
      <c r="BE157" s="1006"/>
      <c r="BF157" s="1006"/>
      <c r="BG157" s="1006"/>
      <c r="BH157" s="1006"/>
      <c r="BI157" s="1006"/>
      <c r="BJ157" s="1006"/>
      <c r="BK157" s="1006"/>
      <c r="BL157" s="1006"/>
      <c r="BM157" s="1006"/>
      <c r="BN157" s="1006"/>
      <c r="BO157" s="1006"/>
      <c r="BP157" s="1006"/>
      <c r="BQ157" s="1006"/>
      <c r="BR157" s="1006"/>
      <c r="BS157" s="1006"/>
      <c r="BT157" s="1006"/>
      <c r="BU157" s="1006"/>
      <c r="BV157" s="1006"/>
      <c r="BW157" s="1006"/>
      <c r="BX157" s="1006"/>
      <c r="BY157" s="1006"/>
      <c r="BZ157" s="1006"/>
      <c r="CA157" s="947"/>
      <c r="CB157" s="1006"/>
      <c r="CC157" s="1006"/>
      <c r="CD157" s="944"/>
      <c r="CE157" s="944"/>
      <c r="CF157" s="464"/>
      <c r="CG157" s="464"/>
      <c r="CH157" s="464"/>
      <c r="CI157" s="464"/>
      <c r="CJ157" s="464"/>
      <c r="CK157" s="694"/>
      <c r="CT157" s="210"/>
      <c r="CX157" s="215"/>
      <c r="CY157" s="2125"/>
      <c r="CZ157" s="692"/>
      <c r="DA157" s="692"/>
      <c r="DB157" s="215"/>
      <c r="DC157" s="215"/>
      <c r="DD157" s="215"/>
      <c r="DE157" s="674"/>
      <c r="DF157" s="215"/>
      <c r="DG157" s="215"/>
      <c r="DH157" s="215"/>
      <c r="DI157" s="215"/>
      <c r="DJ157" s="215"/>
      <c r="DK157" s="215"/>
      <c r="DL157" s="215"/>
      <c r="DM157" s="255"/>
      <c r="DN157" s="255"/>
      <c r="DO157" s="255"/>
      <c r="DP157" s="255"/>
      <c r="DQ157" s="255"/>
      <c r="DR157" s="255"/>
      <c r="DS157" s="255"/>
      <c r="DT157" s="255"/>
      <c r="DU157" s="255"/>
      <c r="DV157" s="255"/>
      <c r="DW157" s="217"/>
      <c r="DX157" s="218"/>
      <c r="DY157" s="219"/>
      <c r="DZ157" s="217"/>
      <c r="EA157" s="217"/>
      <c r="EB157" s="217"/>
      <c r="EC157" s="217"/>
      <c r="ED157" s="217"/>
      <c r="EE157" s="217"/>
      <c r="EF157" s="217"/>
      <c r="EG157" s="217"/>
      <c r="EH157" s="217"/>
      <c r="EI157" s="209"/>
      <c r="EJ157" s="209"/>
      <c r="EK157" s="209"/>
      <c r="EL157" s="209"/>
      <c r="EM157" s="209"/>
      <c r="EN157" s="209"/>
      <c r="EO157" s="209"/>
      <c r="EP157" s="209"/>
      <c r="EQ157" s="209"/>
      <c r="ER157" s="209"/>
      <c r="ES157" s="209"/>
      <c r="ET157" s="220"/>
      <c r="EU157" s="220"/>
      <c r="EV157" s="209"/>
      <c r="EW157" s="209"/>
      <c r="EX157" s="209"/>
      <c r="EY157" s="209"/>
      <c r="EZ157" s="209"/>
      <c r="FA157" s="209"/>
      <c r="FB157" s="209"/>
      <c r="FC157" s="209"/>
      <c r="FD157" s="209"/>
      <c r="FE157" s="209"/>
      <c r="FF157" s="209"/>
      <c r="FG157" s="209"/>
      <c r="FH157" s="209"/>
      <c r="FI157" s="209"/>
      <c r="FJ157" s="209"/>
      <c r="FK157" s="209"/>
      <c r="FL157" s="209"/>
      <c r="FM157" s="209"/>
      <c r="FN157" s="209"/>
      <c r="FO157" s="209"/>
    </row>
    <row r="158" spans="1:171" hidden="1">
      <c r="A158" s="849"/>
      <c r="C158" s="1044"/>
      <c r="D158" s="991"/>
      <c r="E158" s="967"/>
      <c r="F158" s="992"/>
      <c r="G158" s="992"/>
      <c r="H158" s="992"/>
      <c r="I158" s="992"/>
      <c r="J158" s="992"/>
      <c r="K158" s="992"/>
      <c r="L158" s="992"/>
      <c r="M158" s="992"/>
      <c r="N158" s="992"/>
      <c r="O158" s="992"/>
      <c r="P158" s="992"/>
      <c r="Q158" s="992"/>
      <c r="R158" s="992"/>
      <c r="S158" s="992"/>
      <c r="T158" s="992"/>
      <c r="U158" s="992"/>
      <c r="V158" s="992"/>
      <c r="W158" s="992"/>
      <c r="X158" s="992"/>
      <c r="Y158" s="992"/>
      <c r="Z158" s="992"/>
      <c r="AA158" s="992"/>
      <c r="AB158" s="992"/>
      <c r="AC158" s="992"/>
      <c r="AD158" s="992"/>
      <c r="AE158" s="992"/>
      <c r="AF158" s="992"/>
      <c r="AG158" s="992"/>
      <c r="AH158" s="992"/>
      <c r="AI158" s="1008"/>
      <c r="AJ158" s="992"/>
      <c r="AK158" s="992"/>
      <c r="AL158" s="947"/>
      <c r="AM158" s="947"/>
      <c r="AN158" s="1006"/>
      <c r="AO158" s="1006"/>
      <c r="AP158" s="1006"/>
      <c r="AQ158" s="1006"/>
      <c r="AR158" s="1006"/>
      <c r="AS158" s="1006"/>
      <c r="AT158" s="1006"/>
      <c r="AU158" s="1006"/>
      <c r="AV158" s="2117"/>
      <c r="AW158" s="2117"/>
      <c r="AX158" s="2117"/>
      <c r="AY158" s="2117"/>
      <c r="AZ158" s="2117"/>
      <c r="BA158" s="2117"/>
      <c r="BB158" s="2117"/>
      <c r="BC158" s="2117"/>
      <c r="BD158" s="2117"/>
      <c r="BE158" s="2118"/>
      <c r="BF158" s="2118"/>
      <c r="BG158" s="2118"/>
      <c r="BH158" s="2118"/>
      <c r="BI158" s="2118"/>
      <c r="BJ158" s="2118"/>
      <c r="BK158" s="2118"/>
      <c r="BL158" s="2118"/>
      <c r="BM158" s="2118"/>
      <c r="BN158" s="2118"/>
      <c r="BO158" s="2118"/>
      <c r="BP158" s="2118"/>
      <c r="BQ158" s="2118"/>
      <c r="BR158" s="2118"/>
      <c r="BS158" s="2118"/>
      <c r="BT158" s="2118"/>
      <c r="BU158" s="2118"/>
      <c r="BV158" s="2118"/>
      <c r="BW158" s="2118"/>
      <c r="BX158" s="2118"/>
      <c r="BY158" s="2118"/>
      <c r="BZ158" s="2118"/>
      <c r="CA158" s="2118"/>
      <c r="CB158" s="2118"/>
      <c r="CC158" s="1336"/>
      <c r="CD158" s="940"/>
      <c r="CE158" s="940"/>
      <c r="CF158" s="211"/>
      <c r="CG158" s="211"/>
      <c r="CH158" s="464"/>
      <c r="CI158" s="464"/>
      <c r="CJ158" s="464"/>
      <c r="CK158" s="694"/>
      <c r="CT158" s="210"/>
      <c r="CX158" s="215"/>
      <c r="CY158" s="2125"/>
      <c r="CZ158" s="692"/>
      <c r="DA158" s="692"/>
      <c r="DB158" s="215"/>
      <c r="DC158" s="215"/>
      <c r="DD158" s="215"/>
      <c r="DE158" s="674"/>
      <c r="DF158" s="215"/>
      <c r="DG158" s="215"/>
      <c r="DH158" s="215"/>
      <c r="DI158" s="215"/>
      <c r="DJ158" s="215"/>
      <c r="DK158" s="215"/>
      <c r="DL158" s="215"/>
      <c r="DM158" s="255"/>
      <c r="DN158" s="255"/>
      <c r="DO158" s="255"/>
      <c r="DP158" s="255"/>
      <c r="DQ158" s="255"/>
      <c r="DR158" s="255"/>
      <c r="DS158" s="255"/>
      <c r="DT158" s="255"/>
      <c r="DU158" s="255"/>
      <c r="DV158" s="255"/>
      <c r="DW158" s="217"/>
      <c r="DX158" s="218"/>
      <c r="DY158" s="219"/>
      <c r="DZ158" s="217"/>
      <c r="EA158" s="217"/>
      <c r="EB158" s="217"/>
      <c r="EC158" s="217"/>
      <c r="ED158" s="217"/>
      <c r="EE158" s="217"/>
      <c r="EF158" s="217"/>
      <c r="EG158" s="217"/>
      <c r="EH158" s="217"/>
      <c r="EI158" s="209"/>
      <c r="EJ158" s="209"/>
      <c r="EK158" s="209"/>
      <c r="EL158" s="209"/>
      <c r="EM158" s="209"/>
      <c r="EN158" s="209"/>
      <c r="EO158" s="209"/>
      <c r="EP158" s="209"/>
      <c r="EQ158" s="209"/>
      <c r="ER158" s="209"/>
      <c r="ES158" s="209"/>
      <c r="ET158" s="220"/>
      <c r="EU158" s="220"/>
      <c r="EV158" s="209"/>
      <c r="EW158" s="209"/>
      <c r="EX158" s="209"/>
      <c r="EY158" s="209"/>
      <c r="EZ158" s="209"/>
      <c r="FA158" s="209"/>
      <c r="FB158" s="209"/>
      <c r="FC158" s="209"/>
      <c r="FD158" s="209"/>
      <c r="FE158" s="209"/>
      <c r="FF158" s="209"/>
      <c r="FG158" s="209"/>
      <c r="FH158" s="209"/>
      <c r="FI158" s="209"/>
      <c r="FJ158" s="209"/>
      <c r="FK158" s="209"/>
      <c r="FL158" s="209"/>
      <c r="FM158" s="209"/>
      <c r="FN158" s="209"/>
      <c r="FO158" s="209"/>
    </row>
    <row r="159" spans="1:171" hidden="1">
      <c r="A159" s="849"/>
      <c r="C159" s="1044"/>
      <c r="D159" s="991"/>
      <c r="E159" s="967"/>
      <c r="F159" s="992"/>
      <c r="G159" s="992"/>
      <c r="H159" s="992"/>
      <c r="I159" s="992"/>
      <c r="J159" s="992"/>
      <c r="K159" s="992"/>
      <c r="L159" s="992"/>
      <c r="M159" s="992"/>
      <c r="N159" s="992"/>
      <c r="O159" s="992"/>
      <c r="P159" s="992"/>
      <c r="Q159" s="992"/>
      <c r="R159" s="992"/>
      <c r="S159" s="992"/>
      <c r="T159" s="992"/>
      <c r="U159" s="992"/>
      <c r="V159" s="992"/>
      <c r="W159" s="992"/>
      <c r="X159" s="992"/>
      <c r="Y159" s="992"/>
      <c r="Z159" s="992"/>
      <c r="AA159" s="992"/>
      <c r="AB159" s="992"/>
      <c r="AC159" s="992"/>
      <c r="AD159" s="992"/>
      <c r="AE159" s="992"/>
      <c r="AF159" s="992"/>
      <c r="AG159" s="992"/>
      <c r="AH159" s="992"/>
      <c r="AI159" s="1008"/>
      <c r="AJ159" s="992"/>
      <c r="AK159" s="992"/>
      <c r="AL159" s="947"/>
      <c r="AM159" s="947"/>
      <c r="AN159" s="1006"/>
      <c r="AO159" s="1006"/>
      <c r="AP159" s="1006"/>
      <c r="AQ159" s="1006"/>
      <c r="AR159" s="1006"/>
      <c r="AS159" s="1006"/>
      <c r="AT159" s="1006"/>
      <c r="AU159" s="1006"/>
      <c r="AV159" s="1056"/>
      <c r="AW159" s="997"/>
      <c r="AX159" s="997"/>
      <c r="AY159" s="997"/>
      <c r="AZ159" s="997"/>
      <c r="BA159" s="997"/>
      <c r="BB159" s="997"/>
      <c r="BC159" s="997"/>
      <c r="BD159" s="997"/>
      <c r="BE159" s="1895"/>
      <c r="BF159" s="1895"/>
      <c r="BG159" s="1895"/>
      <c r="BH159" s="1895"/>
      <c r="BI159" s="1895"/>
      <c r="BJ159" s="1895"/>
      <c r="BK159" s="1895"/>
      <c r="BL159" s="1895"/>
      <c r="BM159" s="1895"/>
      <c r="BN159" s="1895"/>
      <c r="BO159" s="1895"/>
      <c r="BP159" s="1895"/>
      <c r="BQ159" s="1895"/>
      <c r="BR159" s="1895"/>
      <c r="BS159" s="1895"/>
      <c r="BT159" s="1895"/>
      <c r="BU159" s="1895"/>
      <c r="BV159" s="1895"/>
      <c r="BW159" s="1895"/>
      <c r="BX159" s="1895"/>
      <c r="BY159" s="1895"/>
      <c r="BZ159" s="1895"/>
      <c r="CA159" s="1895"/>
      <c r="CB159" s="1895"/>
      <c r="CC159" s="1895"/>
      <c r="CD159" s="940"/>
      <c r="CE159" s="940"/>
      <c r="CF159" s="211"/>
      <c r="CG159" s="211"/>
      <c r="CH159" s="464"/>
      <c r="CI159" s="464"/>
      <c r="CJ159" s="464"/>
      <c r="CK159" s="694"/>
      <c r="CT159" s="210"/>
      <c r="CX159" s="215"/>
      <c r="CY159" s="2125"/>
      <c r="CZ159" s="302"/>
      <c r="DA159" s="696" t="e">
        <f>CZ159/CZ161</f>
        <v>#DIV/0!</v>
      </c>
      <c r="DB159" s="215"/>
      <c r="DC159" s="215"/>
      <c r="DD159" s="215"/>
      <c r="DE159" s="674"/>
      <c r="DF159" s="215"/>
      <c r="DG159" s="215"/>
      <c r="DH159" s="215"/>
      <c r="DI159" s="215"/>
      <c r="DJ159" s="215"/>
      <c r="DK159" s="215"/>
      <c r="DL159" s="215"/>
      <c r="DM159" s="255"/>
      <c r="DN159" s="255"/>
      <c r="DO159" s="255"/>
      <c r="DP159" s="255"/>
      <c r="DQ159" s="255"/>
      <c r="DR159" s="255"/>
      <c r="DS159" s="255"/>
      <c r="DT159" s="255"/>
      <c r="DU159" s="255"/>
      <c r="DV159" s="255"/>
      <c r="DW159" s="217"/>
      <c r="DX159" s="218"/>
      <c r="DY159" s="219"/>
      <c r="DZ159" s="217"/>
      <c r="EA159" s="217"/>
      <c r="EB159" s="217"/>
      <c r="EC159" s="217"/>
      <c r="ED159" s="217"/>
      <c r="EE159" s="217"/>
      <c r="EF159" s="217"/>
      <c r="EG159" s="217"/>
      <c r="EH159" s="217"/>
      <c r="EI159" s="209"/>
      <c r="EJ159" s="209"/>
      <c r="EK159" s="209"/>
      <c r="EL159" s="209"/>
      <c r="EM159" s="209"/>
      <c r="EN159" s="209"/>
      <c r="EO159" s="209"/>
      <c r="EP159" s="209"/>
      <c r="EQ159" s="209"/>
      <c r="ER159" s="209"/>
      <c r="ES159" s="209"/>
      <c r="ET159" s="220"/>
      <c r="EU159" s="220"/>
      <c r="EV159" s="209"/>
      <c r="EW159" s="209"/>
      <c r="EX159" s="209"/>
      <c r="EY159" s="209"/>
      <c r="EZ159" s="209"/>
      <c r="FA159" s="209"/>
      <c r="FB159" s="209"/>
      <c r="FC159" s="209"/>
      <c r="FD159" s="209"/>
      <c r="FE159" s="209"/>
      <c r="FF159" s="209"/>
      <c r="FG159" s="209"/>
      <c r="FH159" s="209"/>
      <c r="FI159" s="209"/>
      <c r="FJ159" s="209"/>
      <c r="FK159" s="209"/>
      <c r="FL159" s="209"/>
      <c r="FM159" s="209"/>
      <c r="FN159" s="209"/>
      <c r="FO159" s="209"/>
    </row>
    <row r="160" spans="1:171" hidden="1">
      <c r="A160" s="849"/>
      <c r="C160" s="1044"/>
      <c r="D160" s="991"/>
      <c r="E160" s="967"/>
      <c r="F160" s="992"/>
      <c r="G160" s="992"/>
      <c r="H160" s="992"/>
      <c r="I160" s="992"/>
      <c r="J160" s="992"/>
      <c r="K160" s="992"/>
      <c r="L160" s="992"/>
      <c r="M160" s="992"/>
      <c r="N160" s="992"/>
      <c r="O160" s="992"/>
      <c r="P160" s="992"/>
      <c r="Q160" s="992"/>
      <c r="R160" s="992"/>
      <c r="S160" s="992"/>
      <c r="T160" s="992"/>
      <c r="U160" s="992"/>
      <c r="V160" s="992"/>
      <c r="W160" s="992"/>
      <c r="X160" s="992"/>
      <c r="Y160" s="992"/>
      <c r="Z160" s="992"/>
      <c r="AA160" s="992"/>
      <c r="AB160" s="992"/>
      <c r="AC160" s="992"/>
      <c r="AD160" s="992"/>
      <c r="AE160" s="992"/>
      <c r="AF160" s="992"/>
      <c r="AG160" s="992"/>
      <c r="AH160" s="992"/>
      <c r="AI160" s="1008"/>
      <c r="AJ160" s="992"/>
      <c r="AK160" s="992"/>
      <c r="AL160" s="947"/>
      <c r="AM160" s="947"/>
      <c r="AN160" s="1006"/>
      <c r="AO160" s="1006"/>
      <c r="AP160" s="1006"/>
      <c r="AQ160" s="1006"/>
      <c r="AR160" s="1006"/>
      <c r="AS160" s="1006"/>
      <c r="AT160" s="1006"/>
      <c r="AU160" s="1006"/>
      <c r="AV160" s="997"/>
      <c r="AW160" s="997"/>
      <c r="AX160" s="997"/>
      <c r="AY160" s="997"/>
      <c r="AZ160" s="997"/>
      <c r="BA160" s="997"/>
      <c r="BB160" s="997"/>
      <c r="BC160" s="997"/>
      <c r="BD160" s="997"/>
      <c r="BE160" s="1895"/>
      <c r="BF160" s="1895"/>
      <c r="BG160" s="1895"/>
      <c r="BH160" s="1895"/>
      <c r="BI160" s="1895"/>
      <c r="BJ160" s="1895"/>
      <c r="BK160" s="1895"/>
      <c r="BL160" s="1895"/>
      <c r="BM160" s="1895"/>
      <c r="BN160" s="1895"/>
      <c r="BO160" s="1895"/>
      <c r="BP160" s="1895"/>
      <c r="BQ160" s="1895"/>
      <c r="BR160" s="1895"/>
      <c r="BS160" s="1895"/>
      <c r="BT160" s="1895"/>
      <c r="BU160" s="1895"/>
      <c r="BV160" s="1895"/>
      <c r="BW160" s="1895"/>
      <c r="BX160" s="1895"/>
      <c r="BY160" s="1895"/>
      <c r="BZ160" s="1895"/>
      <c r="CA160" s="1895"/>
      <c r="CB160" s="1895"/>
      <c r="CC160" s="1895"/>
      <c r="CD160" s="1057"/>
      <c r="CE160" s="1057"/>
      <c r="CF160" s="697"/>
      <c r="CG160" s="697"/>
      <c r="CH160" s="464"/>
      <c r="CI160" s="464"/>
      <c r="CJ160" s="464"/>
      <c r="CK160" s="694"/>
      <c r="CT160" s="210"/>
      <c r="CX160" s="215"/>
      <c r="CY160" s="2125"/>
      <c r="CZ160" s="302"/>
      <c r="DA160" s="696" t="e">
        <f>CZ160/CZ161</f>
        <v>#DIV/0!</v>
      </c>
      <c r="DB160" s="215"/>
      <c r="DC160" s="215"/>
      <c r="DD160" s="215"/>
      <c r="DE160" s="674"/>
      <c r="DF160" s="215"/>
      <c r="DG160" s="215"/>
      <c r="DH160" s="215"/>
      <c r="DI160" s="215"/>
      <c r="DJ160" s="215"/>
      <c r="DK160" s="215"/>
      <c r="DL160" s="215"/>
      <c r="DM160" s="255"/>
      <c r="DN160" s="255"/>
      <c r="DO160" s="255"/>
      <c r="DP160" s="255"/>
      <c r="DQ160" s="255"/>
      <c r="DR160" s="255"/>
      <c r="DS160" s="255"/>
      <c r="DT160" s="255"/>
      <c r="DU160" s="255"/>
      <c r="DV160" s="255"/>
      <c r="DW160" s="217"/>
      <c r="DX160" s="218"/>
      <c r="DY160" s="219"/>
      <c r="DZ160" s="217"/>
      <c r="EA160" s="217"/>
      <c r="EB160" s="217"/>
      <c r="EC160" s="217"/>
      <c r="ED160" s="217"/>
      <c r="EE160" s="217"/>
      <c r="EF160" s="217"/>
      <c r="EG160" s="217"/>
      <c r="EH160" s="217"/>
      <c r="EI160" s="209"/>
      <c r="EJ160" s="209"/>
      <c r="EK160" s="209"/>
      <c r="EL160" s="209"/>
      <c r="EM160" s="209"/>
      <c r="EN160" s="209"/>
      <c r="EO160" s="209"/>
      <c r="EP160" s="209"/>
      <c r="EQ160" s="209"/>
      <c r="ER160" s="209"/>
      <c r="ES160" s="209"/>
      <c r="ET160" s="220"/>
      <c r="EU160" s="220"/>
      <c r="EV160" s="209"/>
      <c r="EW160" s="209"/>
      <c r="EX160" s="209"/>
      <c r="EY160" s="209"/>
      <c r="EZ160" s="209"/>
      <c r="FA160" s="209"/>
      <c r="FB160" s="209"/>
      <c r="FC160" s="209"/>
      <c r="FD160" s="209"/>
      <c r="FE160" s="209"/>
      <c r="FF160" s="209"/>
      <c r="FG160" s="209"/>
      <c r="FH160" s="209"/>
      <c r="FI160" s="209"/>
      <c r="FJ160" s="209"/>
      <c r="FK160" s="209"/>
      <c r="FL160" s="209"/>
      <c r="FM160" s="209"/>
      <c r="FN160" s="209"/>
      <c r="FO160" s="209"/>
    </row>
    <row r="161" spans="1:171" hidden="1">
      <c r="A161" s="849"/>
      <c r="C161" s="1044"/>
      <c r="D161" s="991"/>
      <c r="E161" s="967"/>
      <c r="F161" s="992"/>
      <c r="G161" s="992"/>
      <c r="H161" s="992"/>
      <c r="I161" s="992"/>
      <c r="J161" s="992"/>
      <c r="K161" s="992"/>
      <c r="L161" s="992"/>
      <c r="M161" s="992"/>
      <c r="N161" s="992"/>
      <c r="O161" s="992"/>
      <c r="P161" s="992"/>
      <c r="Q161" s="992"/>
      <c r="R161" s="992"/>
      <c r="S161" s="992"/>
      <c r="T161" s="992"/>
      <c r="U161" s="992"/>
      <c r="V161" s="992"/>
      <c r="W161" s="992"/>
      <c r="X161" s="992"/>
      <c r="Y161" s="992"/>
      <c r="Z161" s="992"/>
      <c r="AA161" s="992"/>
      <c r="AB161" s="992"/>
      <c r="AC161" s="992"/>
      <c r="AD161" s="992"/>
      <c r="AE161" s="992"/>
      <c r="AF161" s="992"/>
      <c r="AG161" s="992"/>
      <c r="AH161" s="992"/>
      <c r="AI161" s="1008"/>
      <c r="AJ161" s="992"/>
      <c r="AK161" s="992"/>
      <c r="AL161" s="947"/>
      <c r="AM161" s="947"/>
      <c r="AN161" s="1006"/>
      <c r="AO161" s="1006"/>
      <c r="AP161" s="1006"/>
      <c r="AQ161" s="1006"/>
      <c r="AR161" s="1006"/>
      <c r="AS161" s="1006"/>
      <c r="AT161" s="1006"/>
      <c r="AU161" s="1006"/>
      <c r="AV161" s="997"/>
      <c r="AW161" s="997"/>
      <c r="AX161" s="997"/>
      <c r="AY161" s="997"/>
      <c r="AZ161" s="997"/>
      <c r="BA161" s="997"/>
      <c r="BB161" s="997"/>
      <c r="BC161" s="997"/>
      <c r="BD161" s="997"/>
      <c r="BE161" s="1895"/>
      <c r="BF161" s="1895"/>
      <c r="BG161" s="1895"/>
      <c r="BH161" s="1895"/>
      <c r="BI161" s="1895"/>
      <c r="BJ161" s="1895"/>
      <c r="BK161" s="1895"/>
      <c r="BL161" s="1895"/>
      <c r="BM161" s="1895"/>
      <c r="BN161" s="1895"/>
      <c r="BO161" s="1895"/>
      <c r="BP161" s="1895"/>
      <c r="BQ161" s="1895"/>
      <c r="BR161" s="1895"/>
      <c r="BS161" s="1895"/>
      <c r="BT161" s="1895"/>
      <c r="BU161" s="1895"/>
      <c r="BV161" s="1895"/>
      <c r="BW161" s="1895"/>
      <c r="BX161" s="1895"/>
      <c r="BY161" s="1895"/>
      <c r="BZ161" s="1895"/>
      <c r="CA161" s="1895"/>
      <c r="CB161" s="1895"/>
      <c r="CC161" s="1895"/>
      <c r="CD161" s="1057"/>
      <c r="CE161" s="1057"/>
      <c r="CF161" s="697"/>
      <c r="CG161" s="697"/>
      <c r="CH161" s="464"/>
      <c r="CI161" s="464"/>
      <c r="CJ161" s="464"/>
      <c r="CK161" s="694"/>
      <c r="CT161" s="210"/>
      <c r="CX161" s="215"/>
      <c r="CY161" s="2125"/>
      <c r="CZ161" s="302"/>
      <c r="DA161" s="696" t="e">
        <f>DA159+DA160</f>
        <v>#DIV/0!</v>
      </c>
      <c r="DB161" s="215"/>
      <c r="DC161" s="215"/>
      <c r="DD161" s="215"/>
      <c r="DE161" s="674"/>
      <c r="DF161" s="215"/>
      <c r="DG161" s="215"/>
      <c r="DH161" s="215"/>
      <c r="DI161" s="215"/>
      <c r="DJ161" s="215"/>
      <c r="DK161" s="215"/>
      <c r="DL161" s="215"/>
      <c r="DM161" s="255"/>
      <c r="DN161" s="255"/>
      <c r="DO161" s="255"/>
      <c r="DP161" s="255"/>
      <c r="DQ161" s="255"/>
      <c r="DR161" s="255"/>
      <c r="DS161" s="255"/>
      <c r="DT161" s="255"/>
      <c r="DU161" s="255"/>
      <c r="DV161" s="255"/>
      <c r="DW161" s="217"/>
      <c r="DX161" s="218"/>
      <c r="DY161" s="219"/>
      <c r="DZ161" s="217"/>
      <c r="EA161" s="217"/>
      <c r="EB161" s="217"/>
      <c r="EC161" s="217"/>
      <c r="ED161" s="217"/>
      <c r="EE161" s="217"/>
      <c r="EF161" s="217"/>
      <c r="EG161" s="217"/>
      <c r="EH161" s="217"/>
      <c r="EI161" s="209"/>
      <c r="EJ161" s="209"/>
      <c r="EK161" s="209"/>
      <c r="EL161" s="209"/>
      <c r="EM161" s="209"/>
      <c r="EN161" s="209"/>
      <c r="EO161" s="209"/>
      <c r="EP161" s="209"/>
      <c r="EQ161" s="209"/>
      <c r="ER161" s="209"/>
      <c r="ES161" s="209"/>
      <c r="ET161" s="220"/>
      <c r="EU161" s="220"/>
      <c r="EV161" s="209"/>
      <c r="EW161" s="209"/>
      <c r="EX161" s="209"/>
      <c r="EY161" s="209"/>
      <c r="EZ161" s="209"/>
      <c r="FA161" s="209"/>
      <c r="FB161" s="209"/>
      <c r="FC161" s="209"/>
      <c r="FD161" s="209"/>
      <c r="FE161" s="209"/>
      <c r="FF161" s="209"/>
      <c r="FG161" s="209"/>
      <c r="FH161" s="209"/>
      <c r="FI161" s="209"/>
      <c r="FJ161" s="209"/>
      <c r="FK161" s="209"/>
      <c r="FL161" s="209"/>
      <c r="FM161" s="209"/>
      <c r="FN161" s="209"/>
      <c r="FO161" s="209"/>
    </row>
    <row r="162" spans="1:171" hidden="1">
      <c r="A162" s="849"/>
      <c r="C162" s="1044"/>
      <c r="D162" s="991"/>
      <c r="E162" s="967"/>
      <c r="F162" s="992"/>
      <c r="G162" s="992"/>
      <c r="H162" s="992"/>
      <c r="I162" s="992"/>
      <c r="J162" s="992"/>
      <c r="K162" s="992"/>
      <c r="L162" s="992"/>
      <c r="M162" s="992"/>
      <c r="N162" s="992"/>
      <c r="O162" s="992"/>
      <c r="P162" s="992"/>
      <c r="Q162" s="992"/>
      <c r="R162" s="992"/>
      <c r="S162" s="992"/>
      <c r="T162" s="992"/>
      <c r="U162" s="992"/>
      <c r="V162" s="992"/>
      <c r="W162" s="992"/>
      <c r="X162" s="992"/>
      <c r="Y162" s="992"/>
      <c r="Z162" s="992"/>
      <c r="AA162" s="992"/>
      <c r="AB162" s="992"/>
      <c r="AC162" s="992"/>
      <c r="AD162" s="992"/>
      <c r="AE162" s="992"/>
      <c r="AF162" s="992"/>
      <c r="AG162" s="992"/>
      <c r="AH162" s="992"/>
      <c r="AI162" s="1008"/>
      <c r="AJ162" s="992"/>
      <c r="AK162" s="992"/>
      <c r="AL162" s="947"/>
      <c r="AM162" s="947"/>
      <c r="AN162" s="1006"/>
      <c r="AO162" s="1006"/>
      <c r="AP162" s="1006"/>
      <c r="AQ162" s="1006"/>
      <c r="AR162" s="1006"/>
      <c r="AS162" s="1006"/>
      <c r="AT162" s="1006"/>
      <c r="AU162" s="1006"/>
      <c r="AV162" s="2113"/>
      <c r="AW162" s="2113"/>
      <c r="AX162" s="2113"/>
      <c r="AY162" s="2113"/>
      <c r="AZ162" s="2113"/>
      <c r="BA162" s="2113"/>
      <c r="BB162" s="2113"/>
      <c r="BC162" s="2113"/>
      <c r="BD162" s="2113"/>
      <c r="BE162" s="2114"/>
      <c r="BF162" s="2114"/>
      <c r="BG162" s="2114"/>
      <c r="BH162" s="2114"/>
      <c r="BI162" s="2114"/>
      <c r="BJ162" s="2114"/>
      <c r="BK162" s="2114"/>
      <c r="BL162" s="2114"/>
      <c r="BM162" s="2114"/>
      <c r="BN162" s="2114"/>
      <c r="BO162" s="2114"/>
      <c r="BP162" s="2114"/>
      <c r="BQ162" s="2114"/>
      <c r="BR162" s="2114"/>
      <c r="BS162" s="2114"/>
      <c r="BT162" s="2114"/>
      <c r="BU162" s="2114"/>
      <c r="BV162" s="2114"/>
      <c r="BW162" s="2114"/>
      <c r="BX162" s="2114"/>
      <c r="BY162" s="2114"/>
      <c r="BZ162" s="2114"/>
      <c r="CA162" s="2114"/>
      <c r="CB162" s="2114"/>
      <c r="CC162" s="2114"/>
      <c r="CD162" s="1058"/>
      <c r="CE162" s="1058"/>
      <c r="CF162" s="550"/>
      <c r="CG162" s="550"/>
      <c r="CH162" s="464"/>
      <c r="CI162" s="464"/>
      <c r="CJ162" s="464"/>
      <c r="CK162" s="694"/>
      <c r="CT162" s="210"/>
      <c r="CX162" s="215"/>
      <c r="CY162" s="2125"/>
      <c r="CZ162" s="302"/>
      <c r="DA162" s="302"/>
      <c r="DB162" s="215"/>
      <c r="DC162" s="215"/>
      <c r="DD162" s="215"/>
      <c r="DE162" s="674"/>
      <c r="DF162" s="215"/>
      <c r="DG162" s="215"/>
      <c r="DH162" s="215"/>
      <c r="DI162" s="215"/>
      <c r="DJ162" s="215"/>
      <c r="DK162" s="215"/>
      <c r="DL162" s="215"/>
      <c r="DM162" s="255"/>
      <c r="DN162" s="255"/>
      <c r="DO162" s="255"/>
      <c r="DP162" s="255"/>
      <c r="DQ162" s="255"/>
      <c r="DR162" s="255"/>
      <c r="DS162" s="255"/>
      <c r="DT162" s="255"/>
      <c r="DU162" s="255"/>
      <c r="DV162" s="255"/>
      <c r="DW162" s="217"/>
      <c r="DX162" s="218"/>
      <c r="DY162" s="219"/>
      <c r="DZ162" s="217"/>
      <c r="EA162" s="217"/>
      <c r="EB162" s="217"/>
      <c r="EC162" s="217"/>
      <c r="ED162" s="217"/>
      <c r="EE162" s="217"/>
      <c r="EF162" s="217"/>
      <c r="EG162" s="217"/>
      <c r="EH162" s="217"/>
      <c r="EI162" s="209"/>
      <c r="EJ162" s="209"/>
      <c r="EK162" s="209"/>
      <c r="EL162" s="209"/>
      <c r="EM162" s="209"/>
      <c r="EN162" s="209"/>
      <c r="EO162" s="209"/>
      <c r="EP162" s="209"/>
      <c r="EQ162" s="209"/>
      <c r="ER162" s="209"/>
      <c r="ES162" s="209"/>
      <c r="ET162" s="220"/>
      <c r="EU162" s="220"/>
      <c r="EV162" s="209"/>
      <c r="EW162" s="209"/>
      <c r="EX162" s="209"/>
      <c r="EY162" s="209"/>
      <c r="EZ162" s="209"/>
      <c r="FA162" s="209"/>
      <c r="FB162" s="209"/>
      <c r="FC162" s="209"/>
      <c r="FD162" s="209"/>
      <c r="FE162" s="209"/>
      <c r="FF162" s="209"/>
      <c r="FG162" s="209"/>
      <c r="FH162" s="209"/>
      <c r="FI162" s="209"/>
      <c r="FJ162" s="209"/>
      <c r="FK162" s="209"/>
      <c r="FL162" s="209"/>
      <c r="FM162" s="209"/>
      <c r="FN162" s="209"/>
      <c r="FO162" s="209"/>
    </row>
    <row r="163" spans="1:171" ht="21.6" hidden="1" thickBot="1">
      <c r="A163" s="849"/>
      <c r="C163" s="1044"/>
      <c r="D163" s="1059"/>
      <c r="E163" s="939"/>
      <c r="F163" s="1060"/>
      <c r="G163" s="1060"/>
      <c r="H163" s="1060"/>
      <c r="I163" s="1060"/>
      <c r="J163" s="1061"/>
      <c r="K163" s="1061"/>
      <c r="L163" s="1061"/>
      <c r="M163" s="1061"/>
      <c r="N163" s="1061"/>
      <c r="O163" s="1061"/>
      <c r="P163" s="1061"/>
      <c r="Q163" s="1061"/>
      <c r="R163" s="990"/>
      <c r="S163" s="990"/>
      <c r="T163" s="990"/>
      <c r="U163" s="990"/>
      <c r="V163" s="990"/>
      <c r="W163" s="990"/>
      <c r="X163" s="990"/>
      <c r="Y163" s="990"/>
      <c r="Z163" s="990"/>
      <c r="AA163" s="990"/>
      <c r="AB163" s="990"/>
      <c r="AC163" s="990"/>
      <c r="AD163" s="990"/>
      <c r="AE163" s="990"/>
      <c r="AF163" s="990"/>
      <c r="AG163" s="990"/>
      <c r="AH163" s="990"/>
      <c r="AI163" s="1062"/>
      <c r="AJ163" s="1003"/>
      <c r="AK163" s="1003"/>
      <c r="AL163" s="988"/>
      <c r="AM163" s="988"/>
      <c r="AN163" s="998"/>
      <c r="AO163" s="998"/>
      <c r="AP163" s="1055"/>
      <c r="AQ163" s="998"/>
      <c r="AR163" s="998"/>
      <c r="AS163" s="998"/>
      <c r="AT163" s="998"/>
      <c r="AU163" s="998"/>
      <c r="AV163" s="1027"/>
      <c r="AW163" s="1027"/>
      <c r="AX163" s="1027"/>
      <c r="AY163" s="1027"/>
      <c r="AZ163" s="1027"/>
      <c r="BA163" s="1027"/>
      <c r="BB163" s="1027"/>
      <c r="BC163" s="1027"/>
      <c r="BD163" s="1027"/>
      <c r="BE163" s="999"/>
      <c r="BF163" s="999"/>
      <c r="BG163" s="999"/>
      <c r="BH163" s="999"/>
      <c r="BI163" s="999"/>
      <c r="BJ163" s="999"/>
      <c r="BK163" s="999"/>
      <c r="BL163" s="999"/>
      <c r="BM163" s="999"/>
      <c r="BN163" s="999"/>
      <c r="BO163" s="999"/>
      <c r="BP163" s="999"/>
      <c r="BQ163" s="999"/>
      <c r="BR163" s="999"/>
      <c r="BS163" s="999"/>
      <c r="BT163" s="999"/>
      <c r="BU163" s="999"/>
      <c r="BV163" s="999"/>
      <c r="BW163" s="999"/>
      <c r="BX163" s="999"/>
      <c r="BY163" s="999"/>
      <c r="BZ163" s="999"/>
      <c r="CA163" s="941"/>
      <c r="CB163" s="999"/>
      <c r="CC163" s="999"/>
      <c r="CD163" s="1058"/>
      <c r="CE163" s="1058"/>
      <c r="CF163" s="550"/>
      <c r="CG163" s="550"/>
      <c r="CH163" s="464"/>
      <c r="CI163" s="464"/>
      <c r="CJ163" s="464"/>
      <c r="CK163" s="694"/>
      <c r="CT163" s="210"/>
      <c r="CX163" s="215"/>
      <c r="CY163" s="2125"/>
      <c r="CZ163" s="692"/>
      <c r="DA163" s="692"/>
      <c r="DB163" s="215"/>
      <c r="DC163" s="215"/>
      <c r="DD163" s="215"/>
      <c r="DE163" s="674"/>
      <c r="DF163" s="215"/>
      <c r="DG163" s="215"/>
      <c r="DH163" s="215"/>
      <c r="DI163" s="215"/>
      <c r="DJ163" s="215"/>
      <c r="DK163" s="215"/>
      <c r="DL163" s="215"/>
      <c r="DM163" s="255"/>
      <c r="DN163" s="255"/>
      <c r="DO163" s="255"/>
      <c r="DP163" s="255"/>
      <c r="DQ163" s="255"/>
      <c r="DR163" s="255"/>
      <c r="DS163" s="255"/>
      <c r="DT163" s="255"/>
      <c r="DU163" s="255"/>
      <c r="DV163" s="255"/>
      <c r="DW163" s="217"/>
      <c r="DX163" s="218"/>
      <c r="DY163" s="219"/>
      <c r="DZ163" s="217"/>
      <c r="EA163" s="217"/>
      <c r="EB163" s="217"/>
      <c r="EC163" s="217"/>
      <c r="ED163" s="217"/>
      <c r="EE163" s="217"/>
      <c r="EF163" s="217"/>
      <c r="EG163" s="217"/>
      <c r="EH163" s="217"/>
      <c r="EI163" s="209"/>
      <c r="EJ163" s="209"/>
      <c r="EK163" s="209"/>
      <c r="EL163" s="209"/>
      <c r="EM163" s="209"/>
      <c r="EN163" s="209"/>
      <c r="EO163" s="209"/>
      <c r="EP163" s="209"/>
      <c r="EQ163" s="209"/>
      <c r="ER163" s="209"/>
      <c r="ES163" s="209"/>
      <c r="ET163" s="220"/>
      <c r="EU163" s="220"/>
      <c r="EV163" s="209"/>
      <c r="EW163" s="209"/>
      <c r="EX163" s="209"/>
      <c r="EY163" s="209"/>
      <c r="EZ163" s="209"/>
      <c r="FA163" s="209"/>
      <c r="FB163" s="209"/>
      <c r="FC163" s="209"/>
      <c r="FD163" s="209"/>
      <c r="FE163" s="209"/>
      <c r="FF163" s="209"/>
      <c r="FG163" s="209"/>
      <c r="FH163" s="209"/>
      <c r="FI163" s="209"/>
      <c r="FJ163" s="209"/>
      <c r="FK163" s="209"/>
      <c r="FL163" s="209"/>
      <c r="FM163" s="209"/>
      <c r="FN163" s="209"/>
      <c r="FO163" s="209"/>
    </row>
    <row r="164" spans="1:171" ht="15.6" hidden="1" thickTop="1">
      <c r="A164" s="849"/>
      <c r="C164" s="1044"/>
      <c r="D164" s="946"/>
      <c r="E164" s="946"/>
      <c r="F164" s="947"/>
      <c r="G164" s="947"/>
      <c r="H164" s="947"/>
      <c r="I164" s="947"/>
      <c r="J164" s="947"/>
      <c r="K164" s="947"/>
      <c r="L164" s="947"/>
      <c r="M164" s="947"/>
      <c r="N164" s="947"/>
      <c r="O164" s="947"/>
      <c r="P164" s="947"/>
      <c r="Q164" s="947"/>
      <c r="R164" s="947"/>
      <c r="S164" s="947"/>
      <c r="T164" s="947"/>
      <c r="U164" s="947"/>
      <c r="V164" s="947"/>
      <c r="W164" s="947"/>
      <c r="X164" s="947"/>
      <c r="Y164" s="947"/>
      <c r="Z164" s="947"/>
      <c r="AA164" s="947"/>
      <c r="AB164" s="947"/>
      <c r="AC164" s="947"/>
      <c r="AD164" s="947"/>
      <c r="AE164" s="947"/>
      <c r="AF164" s="947"/>
      <c r="AG164" s="947"/>
      <c r="AH164" s="947"/>
      <c r="AI164" s="947"/>
      <c r="AJ164" s="1006"/>
      <c r="AK164" s="1006"/>
      <c r="AL164" s="947"/>
      <c r="AM164" s="947"/>
      <c r="AN164" s="947"/>
      <c r="AO164" s="947"/>
      <c r="AP164" s="1063"/>
      <c r="AQ164" s="988"/>
      <c r="AR164" s="988"/>
      <c r="AS164" s="988"/>
      <c r="AT164" s="988"/>
      <c r="AU164" s="988"/>
      <c r="AV164" s="988"/>
      <c r="AW164" s="988"/>
      <c r="AX164" s="988"/>
      <c r="AY164" s="988"/>
      <c r="AZ164" s="988"/>
      <c r="BA164" s="988"/>
      <c r="BB164" s="988"/>
      <c r="BC164" s="988"/>
      <c r="BD164" s="988"/>
      <c r="BE164" s="988"/>
      <c r="BF164" s="988"/>
      <c r="BG164" s="947"/>
      <c r="BH164" s="947"/>
      <c r="BI164" s="947"/>
      <c r="BJ164" s="947"/>
      <c r="BK164" s="947"/>
      <c r="BL164" s="947"/>
      <c r="BM164" s="947"/>
      <c r="BN164" s="947"/>
      <c r="BO164" s="947"/>
      <c r="BP164" s="947"/>
      <c r="BQ164" s="947"/>
      <c r="BR164" s="947"/>
      <c r="BS164" s="947"/>
      <c r="BT164" s="947"/>
      <c r="BU164" s="947"/>
      <c r="BV164" s="947"/>
      <c r="BW164" s="947"/>
      <c r="BX164" s="947"/>
      <c r="BY164" s="947"/>
      <c r="BZ164" s="947"/>
      <c r="CA164" s="947"/>
      <c r="CB164" s="1006"/>
      <c r="CC164" s="1006"/>
      <c r="CD164" s="944"/>
      <c r="CE164" s="944"/>
      <c r="CF164" s="464"/>
      <c r="CG164" s="464"/>
      <c r="CH164" s="464"/>
      <c r="CI164" s="464"/>
      <c r="CJ164" s="464"/>
      <c r="CK164" s="694"/>
      <c r="CT164" s="210"/>
      <c r="CX164" s="215"/>
      <c r="CY164" s="2125"/>
      <c r="CZ164" s="692"/>
      <c r="DA164" s="692"/>
      <c r="DB164" s="215"/>
      <c r="DC164" s="215"/>
      <c r="DD164" s="215"/>
      <c r="DE164" s="674"/>
      <c r="DF164" s="215"/>
      <c r="DG164" s="215"/>
      <c r="DH164" s="215"/>
      <c r="DI164" s="215"/>
      <c r="DJ164" s="215"/>
      <c r="DK164" s="215"/>
      <c r="DL164" s="215"/>
      <c r="DM164" s="255"/>
      <c r="DN164" s="255"/>
      <c r="DO164" s="255"/>
      <c r="DP164" s="255"/>
      <c r="DQ164" s="255"/>
      <c r="DR164" s="255"/>
      <c r="DS164" s="255"/>
      <c r="DT164" s="255"/>
      <c r="DU164" s="255"/>
      <c r="DV164" s="255"/>
      <c r="DW164" s="217"/>
      <c r="DX164" s="218"/>
      <c r="DY164" s="219"/>
      <c r="DZ164" s="217"/>
      <c r="EA164" s="217"/>
      <c r="EB164" s="217"/>
      <c r="EC164" s="217"/>
      <c r="ED164" s="217"/>
      <c r="EE164" s="217"/>
      <c r="EF164" s="217"/>
      <c r="EG164" s="217"/>
      <c r="EH164" s="217"/>
      <c r="EI164" s="209"/>
      <c r="EJ164" s="209"/>
      <c r="EK164" s="209"/>
      <c r="EL164" s="209"/>
      <c r="EM164" s="209"/>
      <c r="EN164" s="209"/>
      <c r="EO164" s="209"/>
      <c r="EP164" s="209"/>
      <c r="EQ164" s="209"/>
      <c r="ER164" s="209"/>
      <c r="ES164" s="209"/>
      <c r="ET164" s="220"/>
      <c r="EU164" s="220"/>
      <c r="EV164" s="209"/>
      <c r="EW164" s="209"/>
      <c r="EX164" s="209"/>
      <c r="EY164" s="209"/>
      <c r="EZ164" s="209"/>
      <c r="FA164" s="209"/>
      <c r="FB164" s="209"/>
      <c r="FC164" s="209"/>
      <c r="FD164" s="209"/>
      <c r="FE164" s="209"/>
      <c r="FF164" s="209"/>
      <c r="FG164" s="209"/>
      <c r="FH164" s="209"/>
      <c r="FI164" s="209"/>
      <c r="FJ164" s="209"/>
      <c r="FK164" s="209"/>
      <c r="FL164" s="209"/>
      <c r="FM164" s="209"/>
      <c r="FN164" s="209"/>
      <c r="FO164" s="209"/>
    </row>
    <row r="165" spans="1:171" hidden="1">
      <c r="A165" s="849"/>
      <c r="C165" s="1044"/>
      <c r="D165" s="946"/>
      <c r="E165" s="946"/>
      <c r="F165" s="947"/>
      <c r="G165" s="947"/>
      <c r="H165" s="947"/>
      <c r="I165" s="947"/>
      <c r="J165" s="947"/>
      <c r="K165" s="947"/>
      <c r="L165" s="947"/>
      <c r="M165" s="947"/>
      <c r="N165" s="947"/>
      <c r="O165" s="947"/>
      <c r="P165" s="947"/>
      <c r="Q165" s="947"/>
      <c r="R165" s="947"/>
      <c r="S165" s="947"/>
      <c r="T165" s="947"/>
      <c r="U165" s="947"/>
      <c r="V165" s="947"/>
      <c r="W165" s="947"/>
      <c r="X165" s="947"/>
      <c r="Y165" s="947"/>
      <c r="Z165" s="947"/>
      <c r="AA165" s="947"/>
      <c r="AB165" s="947"/>
      <c r="AC165" s="947"/>
      <c r="AD165" s="947"/>
      <c r="AE165" s="947"/>
      <c r="AF165" s="947"/>
      <c r="AG165" s="947"/>
      <c r="AH165" s="947"/>
      <c r="AI165" s="947"/>
      <c r="AJ165" s="1006"/>
      <c r="AK165" s="1006"/>
      <c r="AL165" s="947"/>
      <c r="AM165" s="947"/>
      <c r="AN165" s="947"/>
      <c r="AO165" s="947"/>
      <c r="AP165" s="1063"/>
      <c r="AQ165" s="947"/>
      <c r="AR165" s="947"/>
      <c r="AS165" s="947"/>
      <c r="AT165" s="947"/>
      <c r="AU165" s="947"/>
      <c r="AV165" s="947"/>
      <c r="AW165" s="947"/>
      <c r="AX165" s="1044"/>
      <c r="AY165" s="1044"/>
      <c r="AZ165" s="1044"/>
      <c r="BA165" s="1044"/>
      <c r="BB165" s="1044"/>
      <c r="BC165" s="946"/>
      <c r="BD165" s="1044"/>
      <c r="BE165" s="1044"/>
      <c r="BF165" s="1044"/>
      <c r="BG165" s="1044"/>
      <c r="BH165" s="1044"/>
      <c r="BI165" s="1044"/>
      <c r="BJ165" s="947"/>
      <c r="BK165" s="1044"/>
      <c r="BL165" s="1044"/>
      <c r="BM165" s="1044"/>
      <c r="BN165" s="1044"/>
      <c r="BO165" s="1044"/>
      <c r="BP165" s="1044"/>
      <c r="BQ165" s="1044"/>
      <c r="BR165" s="1044"/>
      <c r="BS165" s="947"/>
      <c r="BT165" s="947"/>
      <c r="BU165" s="947"/>
      <c r="BV165" s="947"/>
      <c r="BW165" s="947"/>
      <c r="BX165" s="947"/>
      <c r="BY165" s="947"/>
      <c r="BZ165" s="947"/>
      <c r="CA165" s="947"/>
      <c r="CB165" s="1006"/>
      <c r="CC165" s="1006"/>
      <c r="CD165" s="944"/>
      <c r="CE165" s="944"/>
      <c r="CF165" s="464"/>
      <c r="CG165" s="464"/>
      <c r="CH165" s="464"/>
      <c r="CI165" s="694"/>
      <c r="CJ165" s="694"/>
      <c r="CK165" s="694"/>
      <c r="CT165" s="210"/>
      <c r="CX165" s="215"/>
      <c r="CY165" s="2125"/>
      <c r="CZ165" s="692"/>
      <c r="DA165" s="692"/>
      <c r="DB165" s="215"/>
      <c r="DC165" s="215"/>
      <c r="DD165" s="215"/>
      <c r="DE165" s="674"/>
      <c r="DF165" s="215"/>
      <c r="DG165" s="215"/>
      <c r="DH165" s="215"/>
      <c r="DI165" s="215"/>
      <c r="DJ165" s="215"/>
      <c r="DK165" s="215"/>
      <c r="DL165" s="215"/>
      <c r="DM165" s="255"/>
      <c r="DN165" s="255"/>
      <c r="DO165" s="255"/>
      <c r="DP165" s="255"/>
      <c r="DQ165" s="255"/>
      <c r="DR165" s="255"/>
      <c r="DS165" s="255"/>
      <c r="DT165" s="255"/>
      <c r="DU165" s="255"/>
      <c r="DV165" s="255"/>
      <c r="DW165" s="217"/>
      <c r="DX165" s="218"/>
      <c r="DY165" s="219"/>
      <c r="DZ165" s="217"/>
      <c r="EA165" s="217"/>
      <c r="EB165" s="217"/>
      <c r="EC165" s="217"/>
      <c r="ED165" s="217"/>
      <c r="EE165" s="217"/>
      <c r="EF165" s="217"/>
      <c r="EG165" s="217"/>
      <c r="EH165" s="217"/>
      <c r="EI165" s="209"/>
      <c r="EJ165" s="209"/>
      <c r="EK165" s="209"/>
      <c r="EL165" s="209"/>
      <c r="EM165" s="209"/>
      <c r="EN165" s="209"/>
      <c r="EO165" s="209"/>
      <c r="EP165" s="209"/>
      <c r="EQ165" s="209"/>
      <c r="ER165" s="209"/>
      <c r="ES165" s="209"/>
      <c r="ET165" s="220"/>
      <c r="EU165" s="220"/>
      <c r="EV165" s="209"/>
      <c r="EW165" s="209"/>
      <c r="EX165" s="209"/>
      <c r="EY165" s="209"/>
      <c r="EZ165" s="209"/>
      <c r="FA165" s="209"/>
      <c r="FB165" s="209"/>
      <c r="FC165" s="209"/>
      <c r="FD165" s="209"/>
      <c r="FE165" s="209"/>
      <c r="FF165" s="209"/>
      <c r="FG165" s="209"/>
      <c r="FH165" s="209"/>
      <c r="FI165" s="209"/>
      <c r="FJ165" s="209"/>
      <c r="FK165" s="209"/>
      <c r="FL165" s="209"/>
      <c r="FM165" s="209"/>
      <c r="FN165" s="209"/>
      <c r="FO165" s="209"/>
    </row>
    <row r="166" spans="1:171" s="709" customFormat="1" hidden="1">
      <c r="A166" s="915"/>
      <c r="B166" s="1064"/>
      <c r="C166" s="1567"/>
      <c r="D166" s="946"/>
      <c r="E166" s="946"/>
      <c r="F166" s="1567"/>
      <c r="G166" s="2109"/>
      <c r="H166" s="2109"/>
      <c r="I166" s="2109"/>
      <c r="J166" s="1576"/>
      <c r="K166" s="1065"/>
      <c r="L166" s="2110"/>
      <c r="M166" s="2110"/>
      <c r="N166" s="2110"/>
      <c r="O166" s="2110"/>
      <c r="P166" s="2111"/>
      <c r="Q166" s="2111"/>
      <c r="R166" s="2111"/>
      <c r="S166" s="2111"/>
      <c r="T166" s="2111"/>
      <c r="U166" s="2111"/>
      <c r="V166" s="2111"/>
      <c r="W166" s="2111"/>
      <c r="X166" s="2111"/>
      <c r="Y166" s="2111"/>
      <c r="Z166" s="2111"/>
      <c r="AA166" s="931"/>
      <c r="AB166" s="931"/>
      <c r="AC166" s="931"/>
      <c r="AD166" s="931"/>
      <c r="AE166" s="931"/>
      <c r="AF166" s="931"/>
      <c r="AG166" s="931"/>
      <c r="AH166" s="931"/>
      <c r="AI166" s="931"/>
      <c r="AJ166" s="1335"/>
      <c r="AK166" s="1335"/>
      <c r="AL166" s="931"/>
      <c r="AM166" s="931"/>
      <c r="AN166" s="931"/>
      <c r="AO166" s="931"/>
      <c r="AP166" s="2112"/>
      <c r="AQ166" s="2112"/>
      <c r="AR166" s="2112"/>
      <c r="AS166" s="2112"/>
      <c r="AT166" s="2112"/>
      <c r="AU166" s="2112"/>
      <c r="AV166" s="1066"/>
      <c r="AW166" s="1066"/>
      <c r="AX166" s="932"/>
      <c r="AY166" s="932"/>
      <c r="AZ166" s="1066"/>
      <c r="BA166" s="1066"/>
      <c r="BB166" s="1066"/>
      <c r="BC166" s="1066"/>
      <c r="BD166" s="1066"/>
      <c r="BE166" s="1066"/>
      <c r="BF166" s="1066"/>
      <c r="BG166" s="1066"/>
      <c r="BH166" s="1066"/>
      <c r="BI166" s="1066"/>
      <c r="BJ166" s="1066"/>
      <c r="BK166" s="1067"/>
      <c r="BL166" s="1067"/>
      <c r="BM166" s="1067"/>
      <c r="BN166" s="1067"/>
      <c r="BO166" s="1067"/>
      <c r="BP166" s="1067"/>
      <c r="BQ166" s="1067"/>
      <c r="BR166" s="2107"/>
      <c r="BS166" s="2107"/>
      <c r="BT166" s="2107"/>
      <c r="BU166" s="2107"/>
      <c r="BV166" s="2107"/>
      <c r="BW166" s="2107"/>
      <c r="BX166" s="2107"/>
      <c r="BY166" s="2107"/>
      <c r="BZ166" s="2107"/>
      <c r="CA166" s="933"/>
      <c r="CB166" s="1344"/>
      <c r="CC166" s="1344"/>
      <c r="CD166" s="895"/>
      <c r="CE166" s="895"/>
      <c r="CF166" s="698"/>
      <c r="CG166" s="698"/>
      <c r="CH166" s="698"/>
      <c r="CI166" s="699"/>
      <c r="CJ166" s="700"/>
      <c r="CK166" s="700"/>
      <c r="CL166" s="702"/>
      <c r="CM166" s="702"/>
      <c r="CN166" s="702"/>
      <c r="CO166" s="702"/>
      <c r="CP166" s="702"/>
      <c r="CQ166" s="702"/>
      <c r="CR166" s="702"/>
      <c r="CS166" s="702"/>
      <c r="CT166" s="701"/>
      <c r="CU166" s="702"/>
      <c r="CV166" s="702"/>
      <c r="CW166" s="702"/>
      <c r="CX166" s="703"/>
      <c r="CY166" s="2125"/>
      <c r="CZ166" s="704"/>
      <c r="DA166" s="704"/>
      <c r="DB166" s="703"/>
      <c r="DC166" s="703"/>
      <c r="DD166" s="703"/>
      <c r="DE166" s="1578" t="b">
        <v>1</v>
      </c>
      <c r="DF166" s="1578" t="b">
        <v>1</v>
      </c>
      <c r="DH166" s="215" t="s">
        <v>100</v>
      </c>
      <c r="DI166" s="215"/>
      <c r="DJ166" s="215"/>
      <c r="DK166" s="215"/>
      <c r="DL166" s="215"/>
      <c r="DM166" s="705"/>
      <c r="DN166" s="705"/>
      <c r="DO166" s="705"/>
      <c r="DP166" s="705"/>
      <c r="DQ166" s="705"/>
      <c r="DR166" s="705"/>
      <c r="DS166" s="705"/>
      <c r="DT166" s="705"/>
      <c r="DU166" s="705"/>
      <c r="DV166" s="705"/>
      <c r="DW166" s="706"/>
      <c r="DX166" s="707"/>
      <c r="DY166" s="707"/>
      <c r="DZ166" s="706"/>
      <c r="EA166" s="706"/>
      <c r="EB166" s="706"/>
      <c r="EC166" s="706"/>
      <c r="ED166" s="706"/>
      <c r="EE166" s="706"/>
      <c r="EF166" s="706"/>
      <c r="EG166" s="706"/>
      <c r="EH166" s="706"/>
      <c r="EI166" s="702"/>
      <c r="EJ166" s="702"/>
      <c r="EK166" s="702"/>
      <c r="EL166" s="702"/>
      <c r="EM166" s="702"/>
      <c r="EN166" s="702"/>
      <c r="EO166" s="702"/>
      <c r="EP166" s="702"/>
      <c r="EQ166" s="702"/>
      <c r="ER166" s="702"/>
      <c r="ES166" s="702"/>
      <c r="ET166" s="708"/>
      <c r="EU166" s="708"/>
      <c r="EV166" s="702"/>
      <c r="EW166" s="702"/>
      <c r="EX166" s="702"/>
      <c r="EY166" s="702"/>
      <c r="EZ166" s="702"/>
      <c r="FA166" s="702"/>
      <c r="FB166" s="702"/>
      <c r="FC166" s="702"/>
      <c r="FD166" s="702"/>
      <c r="FE166" s="702"/>
      <c r="FF166" s="702"/>
      <c r="FG166" s="702"/>
      <c r="FH166" s="702"/>
      <c r="FI166" s="702"/>
      <c r="FJ166" s="702"/>
      <c r="FK166" s="702"/>
      <c r="FL166" s="702"/>
      <c r="FM166" s="702"/>
      <c r="FN166" s="702"/>
      <c r="FO166" s="702"/>
    </row>
    <row r="167" spans="1:171" ht="15.6" hidden="1">
      <c r="A167" s="849"/>
      <c r="C167" s="1053"/>
      <c r="D167" s="1068"/>
      <c r="E167" s="1068"/>
      <c r="F167" s="1068"/>
      <c r="G167" s="945"/>
      <c r="H167" s="945"/>
      <c r="I167" s="945"/>
      <c r="J167" s="945"/>
      <c r="K167" s="945"/>
      <c r="L167" s="945"/>
      <c r="M167" s="945"/>
      <c r="N167" s="945"/>
      <c r="O167" s="945"/>
      <c r="P167" s="945"/>
      <c r="Q167" s="945"/>
      <c r="R167" s="945"/>
      <c r="S167" s="945"/>
      <c r="T167" s="945"/>
      <c r="U167" s="945"/>
      <c r="V167" s="945"/>
      <c r="W167" s="945"/>
      <c r="X167" s="945"/>
      <c r="Y167" s="945"/>
      <c r="Z167" s="945"/>
      <c r="AA167" s="2108"/>
      <c r="AB167" s="2108"/>
      <c r="AC167" s="2108"/>
      <c r="AD167" s="2108"/>
      <c r="AE167" s="2108"/>
      <c r="AF167" s="2108"/>
      <c r="AG167" s="2108"/>
      <c r="AH167" s="2108"/>
      <c r="AI167" s="2108"/>
      <c r="AJ167" s="2108"/>
      <c r="AK167" s="2108"/>
      <c r="AL167" s="2108"/>
      <c r="AM167" s="1575"/>
      <c r="AN167" s="1069"/>
      <c r="AO167" s="958"/>
      <c r="AP167" s="1891"/>
      <c r="AQ167" s="1891"/>
      <c r="AR167" s="1891"/>
      <c r="AS167" s="1891"/>
      <c r="AT167" s="1891"/>
      <c r="AU167" s="1893"/>
      <c r="AV167" s="1893"/>
      <c r="AW167" s="1893"/>
      <c r="AX167" s="1893"/>
      <c r="AY167" s="1893"/>
      <c r="AZ167" s="1893"/>
      <c r="BA167" s="1893"/>
      <c r="BB167" s="1893"/>
      <c r="BC167" s="1893"/>
      <c r="BD167" s="1893"/>
      <c r="BE167" s="1893"/>
      <c r="BF167" s="1893"/>
      <c r="BG167" s="1893"/>
      <c r="BH167" s="1571"/>
      <c r="BI167" s="1571"/>
      <c r="BJ167" s="1571"/>
      <c r="BK167" s="988"/>
      <c r="BL167" s="988"/>
      <c r="BM167" s="988"/>
      <c r="BN167" s="988"/>
      <c r="BO167" s="988"/>
      <c r="BP167" s="988"/>
      <c r="BQ167" s="988"/>
      <c r="BR167" s="988"/>
      <c r="BS167" s="988"/>
      <c r="BT167" s="988"/>
      <c r="BU167" s="988"/>
      <c r="BV167" s="988"/>
      <c r="BW167" s="988"/>
      <c r="BX167" s="988"/>
      <c r="BY167" s="988"/>
      <c r="BZ167" s="988"/>
      <c r="CA167" s="988"/>
      <c r="CB167" s="998"/>
      <c r="CC167" s="998"/>
      <c r="CD167" s="1070"/>
      <c r="CE167" s="1070"/>
      <c r="CF167" s="710"/>
      <c r="CG167" s="710"/>
      <c r="CH167" s="711"/>
      <c r="CI167" s="711"/>
      <c r="CJ167" s="711"/>
      <c r="CK167" s="711"/>
      <c r="CT167" s="210"/>
      <c r="CX167" s="212"/>
      <c r="CY167" s="2125"/>
      <c r="CZ167" s="214"/>
      <c r="DA167" s="214"/>
      <c r="DB167" s="212"/>
      <c r="DC167" s="212"/>
      <c r="DD167" s="1578">
        <f>DH106</f>
        <v>16.05</v>
      </c>
      <c r="DE167" s="1564">
        <f>IF(DE166=TRUE,DE106,0)</f>
        <v>0</v>
      </c>
      <c r="DF167" s="1564">
        <f>IF(DF166=TRUE,DF106,0)</f>
        <v>0</v>
      </c>
      <c r="DH167" s="215">
        <f>DD167-DE167-DF167-DE94</f>
        <v>16.05</v>
      </c>
      <c r="DI167" s="215"/>
      <c r="DJ167" s="215"/>
      <c r="DK167" s="215"/>
      <c r="DL167" s="215"/>
      <c r="DM167" s="216"/>
      <c r="DN167" s="216"/>
      <c r="DO167" s="216"/>
      <c r="DP167" s="216"/>
      <c r="DQ167" s="216"/>
      <c r="DR167" s="216"/>
      <c r="DS167" s="216"/>
      <c r="DT167" s="216"/>
      <c r="DU167" s="216"/>
      <c r="DV167" s="216"/>
      <c r="DW167" s="217"/>
      <c r="DX167" s="218"/>
      <c r="DY167" s="219"/>
      <c r="DZ167" s="217"/>
      <c r="EA167" s="217"/>
      <c r="EB167" s="217"/>
      <c r="EC167" s="217"/>
      <c r="ED167" s="217"/>
      <c r="EE167" s="217"/>
      <c r="EF167" s="217"/>
      <c r="EG167" s="217"/>
      <c r="EH167" s="217"/>
      <c r="EI167" s="209"/>
      <c r="EJ167" s="209"/>
      <c r="EK167" s="209"/>
      <c r="EL167" s="209"/>
      <c r="EM167" s="209"/>
      <c r="EN167" s="209"/>
      <c r="EO167" s="209"/>
      <c r="EP167" s="209"/>
      <c r="EQ167" s="209"/>
      <c r="ER167" s="209"/>
      <c r="ES167" s="209"/>
      <c r="ET167" s="220"/>
      <c r="EU167" s="220"/>
      <c r="EV167" s="209"/>
      <c r="EW167" s="209"/>
      <c r="EX167" s="209"/>
      <c r="EY167" s="209"/>
      <c r="EZ167" s="209"/>
      <c r="FA167" s="209"/>
      <c r="FB167" s="209"/>
      <c r="FC167" s="209"/>
      <c r="FD167" s="209"/>
      <c r="FE167" s="209"/>
      <c r="FF167" s="209"/>
      <c r="FG167" s="209"/>
      <c r="FH167" s="209"/>
      <c r="FI167" s="209"/>
      <c r="FJ167" s="209"/>
      <c r="FK167" s="209"/>
      <c r="FL167" s="209"/>
      <c r="FM167" s="209"/>
      <c r="FN167" s="209"/>
      <c r="FO167" s="209"/>
    </row>
    <row r="168" spans="1:171" ht="15.6" hidden="1">
      <c r="A168" s="849"/>
      <c r="C168" s="945"/>
      <c r="D168" s="1071"/>
      <c r="E168" s="1071"/>
      <c r="F168" s="1072"/>
      <c r="G168" s="945"/>
      <c r="H168" s="945"/>
      <c r="I168" s="945"/>
      <c r="J168" s="945"/>
      <c r="K168" s="945"/>
      <c r="L168" s="945"/>
      <c r="M168" s="945"/>
      <c r="N168" s="945"/>
      <c r="O168" s="945"/>
      <c r="P168" s="945"/>
      <c r="Q168" s="945"/>
      <c r="R168"/>
      <c r="S168"/>
      <c r="T168"/>
      <c r="U168"/>
      <c r="V168"/>
      <c r="W168" s="1890"/>
      <c r="X168" s="1890"/>
      <c r="Y168" s="1890"/>
      <c r="Z168" s="1890"/>
      <c r="AA168" s="1890"/>
      <c r="AB168" s="1890"/>
      <c r="AC168" s="1890"/>
      <c r="AD168" s="1890"/>
      <c r="AE168" s="1890"/>
      <c r="AF168" s="945"/>
      <c r="AG168" s="945"/>
      <c r="AH168" s="945"/>
      <c r="AI168" s="945"/>
      <c r="AJ168" s="1336"/>
      <c r="AK168" s="1336"/>
      <c r="AL168" s="945"/>
      <c r="AM168" s="1574"/>
      <c r="AN168" s="1073"/>
      <c r="AO168" s="1073"/>
      <c r="AP168" s="1891"/>
      <c r="AQ168" s="1891"/>
      <c r="AR168" s="1891"/>
      <c r="AS168" s="1891"/>
      <c r="AT168" s="1891"/>
      <c r="AU168" s="1892"/>
      <c r="AV168" s="1892"/>
      <c r="AW168" s="1892"/>
      <c r="AX168" s="1892"/>
      <c r="AY168" s="1893"/>
      <c r="AZ168" s="1893"/>
      <c r="BA168" s="1893"/>
      <c r="BB168" s="1893"/>
      <c r="BC168" s="1893"/>
      <c r="BD168" s="1894"/>
      <c r="BE168" s="1894"/>
      <c r="BF168" s="1894"/>
      <c r="BG168" s="1894"/>
      <c r="BH168" s="1074"/>
      <c r="BI168" s="1074"/>
      <c r="BJ168" s="1074"/>
      <c r="BK168" s="1075"/>
      <c r="BL168" s="1075"/>
      <c r="BM168" s="1075"/>
      <c r="BN168" s="1075"/>
      <c r="BO168" s="1075"/>
      <c r="BP168" s="1075"/>
      <c r="BQ168" s="1075"/>
      <c r="BR168" s="1075"/>
      <c r="BS168" s="1075"/>
      <c r="BT168" s="1075"/>
      <c r="BU168" s="1075"/>
      <c r="BV168" s="1075"/>
      <c r="BW168" s="1075"/>
      <c r="BX168" s="1075"/>
      <c r="BY168" s="1075"/>
      <c r="BZ168" s="1075"/>
      <c r="CA168" s="1075"/>
      <c r="CB168" s="1345"/>
      <c r="CC168" s="1345"/>
      <c r="CD168" s="1077"/>
      <c r="CE168" s="1077"/>
      <c r="CF168" s="212"/>
      <c r="CG168" s="212"/>
      <c r="CH168" s="212"/>
      <c r="CI168" s="213"/>
      <c r="CJ168" s="213"/>
      <c r="CK168" s="213"/>
      <c r="CX168" s="212"/>
      <c r="CY168" s="2125"/>
      <c r="CZ168" s="214"/>
      <c r="DA168" s="214"/>
      <c r="DB168" s="212"/>
      <c r="DC168" s="212"/>
      <c r="DD168" s="212"/>
      <c r="DE168" s="1564"/>
      <c r="DF168" s="212"/>
      <c r="DG168" s="215"/>
      <c r="DH168" s="215">
        <f>DD106+DE106+DF106+DG106</f>
        <v>0</v>
      </c>
      <c r="DI168" s="215"/>
      <c r="DJ168" s="215"/>
      <c r="DK168" s="215"/>
      <c r="DL168" s="215"/>
      <c r="DM168" s="216"/>
      <c r="DN168" s="216"/>
      <c r="DO168" s="216"/>
      <c r="DP168" s="216"/>
      <c r="DQ168" s="216"/>
      <c r="DR168" s="216"/>
      <c r="DS168" s="216"/>
      <c r="DT168" s="216"/>
      <c r="DU168" s="216"/>
      <c r="DV168" s="216"/>
      <c r="DW168" s="217"/>
      <c r="DX168" s="218"/>
      <c r="DY168" s="219"/>
      <c r="DZ168" s="217"/>
      <c r="EA168" s="217"/>
      <c r="EB168" s="217"/>
      <c r="EC168" s="217"/>
      <c r="ED168" s="217"/>
      <c r="EE168" s="217"/>
      <c r="EF168" s="217"/>
      <c r="EG168" s="217"/>
      <c r="EH168" s="217"/>
      <c r="EI168" s="2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20"/>
      <c r="EU168" s="220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209"/>
      <c r="FI168" s="209"/>
      <c r="FJ168" s="209"/>
      <c r="FK168" s="209"/>
      <c r="FL168" s="209"/>
      <c r="FM168" s="209"/>
      <c r="FN168" s="209"/>
      <c r="FO168" s="209"/>
    </row>
    <row r="169" spans="1:171" s="904" customFormat="1" ht="15.6" hidden="1">
      <c r="A169" s="849"/>
      <c r="B169" s="940"/>
      <c r="C169" s="945"/>
      <c r="D169" s="2101"/>
      <c r="E169" s="1071"/>
      <c r="F169" s="1072"/>
      <c r="G169" s="952"/>
      <c r="H169" s="934"/>
      <c r="I169" s="934"/>
      <c r="J169" s="934"/>
      <c r="K169" s="952"/>
      <c r="L169" s="935"/>
      <c r="M169" s="935"/>
      <c r="N169" s="935"/>
      <c r="O169" s="935"/>
      <c r="P169" s="952"/>
      <c r="Q169" s="952"/>
      <c r="R169" s="952"/>
      <c r="S169" s="952"/>
      <c r="T169" s="952"/>
      <c r="U169" s="952"/>
      <c r="V169" s="952"/>
      <c r="W169" s="952"/>
      <c r="X169" s="936"/>
      <c r="Y169" s="952"/>
      <c r="Z169" s="952"/>
      <c r="AA169" s="952"/>
      <c r="AB169" s="952"/>
      <c r="AC169" s="952"/>
      <c r="AD169" s="952"/>
      <c r="AE169" s="952"/>
      <c r="AF169" s="952"/>
      <c r="AG169" s="952"/>
      <c r="AH169" s="952"/>
      <c r="AI169" s="952"/>
      <c r="AJ169" s="1337"/>
      <c r="AK169" s="1337"/>
      <c r="AL169" s="952"/>
      <c r="AM169" s="952"/>
      <c r="AN169" s="952"/>
      <c r="AO169" s="952"/>
      <c r="AP169" s="952"/>
      <c r="AQ169" s="952"/>
      <c r="AR169" s="952"/>
      <c r="AS169" s="952"/>
      <c r="AT169" s="952"/>
      <c r="AU169" s="952"/>
      <c r="AV169" s="952"/>
      <c r="AW169" s="952"/>
      <c r="AX169" s="952"/>
      <c r="AY169" s="952"/>
      <c r="AZ169" s="952"/>
      <c r="BA169" s="952"/>
      <c r="BB169" s="952"/>
      <c r="BC169" s="952"/>
      <c r="BD169" s="952"/>
      <c r="BE169" s="952"/>
      <c r="BF169" s="952"/>
      <c r="BG169" s="952"/>
      <c r="BH169" s="952"/>
      <c r="BI169" s="952"/>
      <c r="BJ169" s="952"/>
      <c r="BK169" s="950"/>
      <c r="BL169" s="950"/>
      <c r="BM169" s="950"/>
      <c r="BN169" s="950"/>
      <c r="BO169" s="950"/>
      <c r="BP169" s="950"/>
      <c r="BQ169" s="950"/>
      <c r="BR169" s="950"/>
      <c r="BS169" s="950"/>
      <c r="BT169" s="1075"/>
      <c r="BU169" s="1075"/>
      <c r="BV169" s="1075"/>
      <c r="BW169" s="1075"/>
      <c r="BX169" s="1075"/>
      <c r="BY169" s="1075"/>
      <c r="BZ169" s="1075"/>
      <c r="CA169" s="1075"/>
      <c r="CB169" s="1345"/>
      <c r="CC169" s="1345"/>
      <c r="CD169" s="1077"/>
      <c r="CE169" s="1077"/>
      <c r="CF169" s="896"/>
      <c r="CG169" s="896"/>
      <c r="CH169" s="896"/>
      <c r="CI169" s="897"/>
      <c r="CJ169" s="897"/>
      <c r="CK169" s="897"/>
      <c r="CL169" s="898"/>
      <c r="CM169" s="898"/>
      <c r="CN169" s="898"/>
      <c r="CO169" s="898"/>
      <c r="CP169" s="898"/>
      <c r="CQ169" s="898"/>
      <c r="CR169" s="898"/>
      <c r="CS169" s="898"/>
      <c r="CT169" s="898"/>
      <c r="CU169" s="898"/>
      <c r="CV169" s="898"/>
      <c r="CW169" s="898"/>
      <c r="CX169" s="896"/>
      <c r="CY169" s="2125"/>
      <c r="CZ169" s="899"/>
      <c r="DA169" s="899"/>
      <c r="DB169" s="896"/>
      <c r="DC169" s="896"/>
      <c r="DD169" s="896"/>
      <c r="DE169" s="900"/>
      <c r="DF169" s="896"/>
      <c r="DG169" s="901"/>
      <c r="DH169" s="901"/>
      <c r="DI169" s="901"/>
      <c r="DJ169" s="901"/>
      <c r="DK169" s="901"/>
      <c r="DL169" s="901"/>
      <c r="DM169" s="896"/>
      <c r="DN169" s="896"/>
      <c r="DO169" s="896"/>
      <c r="DP169" s="896"/>
      <c r="DQ169" s="896"/>
      <c r="DR169" s="896"/>
      <c r="DS169" s="896"/>
      <c r="DT169" s="896"/>
      <c r="DU169" s="896"/>
      <c r="DV169" s="896"/>
      <c r="DW169" s="898"/>
      <c r="DX169" s="902"/>
      <c r="DY169" s="903"/>
      <c r="DZ169" s="898"/>
      <c r="EA169" s="898"/>
      <c r="EB169" s="898"/>
      <c r="EC169" s="898"/>
      <c r="ED169" s="898"/>
      <c r="EE169" s="898"/>
      <c r="EF169" s="898"/>
      <c r="EG169" s="898"/>
      <c r="EH169" s="898"/>
      <c r="EI169" s="898"/>
      <c r="EJ169" s="898"/>
      <c r="EK169" s="898"/>
      <c r="EL169" s="898"/>
      <c r="EM169" s="898"/>
      <c r="EN169" s="898"/>
      <c r="EO169" s="898"/>
      <c r="EP169" s="898"/>
      <c r="EQ169" s="898"/>
      <c r="ER169" s="898"/>
      <c r="ES169" s="898"/>
      <c r="ET169" s="903"/>
      <c r="EU169" s="903"/>
      <c r="EV169" s="898"/>
      <c r="EW169" s="898"/>
      <c r="EX169" s="898"/>
      <c r="EY169" s="898"/>
      <c r="EZ169" s="898"/>
      <c r="FA169" s="898"/>
      <c r="FB169" s="898"/>
      <c r="FC169" s="898"/>
      <c r="FD169" s="898"/>
      <c r="FE169" s="898"/>
      <c r="FF169" s="898"/>
      <c r="FG169" s="898"/>
      <c r="FH169" s="898"/>
      <c r="FI169" s="898"/>
      <c r="FJ169" s="898"/>
      <c r="FK169" s="898"/>
      <c r="FL169" s="898"/>
      <c r="FM169" s="898"/>
      <c r="FN169" s="898"/>
      <c r="FO169" s="898"/>
    </row>
    <row r="170" spans="1:171" s="904" customFormat="1" ht="15.6" hidden="1">
      <c r="A170" s="849"/>
      <c r="B170" s="940"/>
      <c r="C170" s="945"/>
      <c r="D170" s="2101"/>
      <c r="E170" s="1071"/>
      <c r="F170" s="1075"/>
      <c r="G170" s="952"/>
      <c r="H170" s="952"/>
      <c r="I170" s="952"/>
      <c r="J170" s="952"/>
      <c r="K170" s="1078"/>
      <c r="L170" s="934"/>
      <c r="M170" s="934"/>
      <c r="N170" s="934"/>
      <c r="O170" s="934"/>
      <c r="P170" s="952"/>
      <c r="Q170" s="952"/>
      <c r="R170" s="952"/>
      <c r="S170" s="952"/>
      <c r="T170" s="952"/>
      <c r="U170" s="952"/>
      <c r="V170" s="952"/>
      <c r="W170" s="952"/>
      <c r="X170" s="937"/>
      <c r="Y170" s="952"/>
      <c r="Z170" s="952"/>
      <c r="AA170" s="952"/>
      <c r="AB170" s="952"/>
      <c r="AC170" s="952"/>
      <c r="AD170" s="952"/>
      <c r="AE170" s="952"/>
      <c r="AF170" s="952"/>
      <c r="AG170" s="952"/>
      <c r="AH170" s="952"/>
      <c r="AI170" s="952"/>
      <c r="AJ170" s="1337"/>
      <c r="AK170" s="1337"/>
      <c r="AL170" s="952"/>
      <c r="AM170" s="952"/>
      <c r="AN170" s="952"/>
      <c r="AO170" s="952"/>
      <c r="AP170" s="952"/>
      <c r="AQ170" s="952"/>
      <c r="AR170" s="952"/>
      <c r="AS170" s="952"/>
      <c r="AT170" s="952"/>
      <c r="AU170" s="952"/>
      <c r="AV170" s="952"/>
      <c r="AW170" s="952"/>
      <c r="AX170" s="952"/>
      <c r="AY170" s="952"/>
      <c r="AZ170" s="952"/>
      <c r="BA170" s="952"/>
      <c r="BB170" s="952"/>
      <c r="BC170" s="952"/>
      <c r="BD170" s="952"/>
      <c r="BE170" s="952"/>
      <c r="BF170" s="952"/>
      <c r="BG170" s="952"/>
      <c r="BH170" s="952"/>
      <c r="BI170" s="952"/>
      <c r="BJ170" s="952"/>
      <c r="BK170" s="950"/>
      <c r="BL170" s="950"/>
      <c r="BM170" s="950"/>
      <c r="BN170" s="950"/>
      <c r="BO170" s="950"/>
      <c r="BP170" s="950"/>
      <c r="BQ170" s="950"/>
      <c r="BR170" s="950"/>
      <c r="BS170" s="950"/>
      <c r="BT170" s="1075"/>
      <c r="BU170" s="1075"/>
      <c r="BV170" s="1075"/>
      <c r="BW170" s="1075"/>
      <c r="BX170" s="1075"/>
      <c r="BY170" s="1075"/>
      <c r="BZ170" s="1075"/>
      <c r="CA170" s="1075"/>
      <c r="CB170" s="1345"/>
      <c r="CC170" s="1345"/>
      <c r="CD170" s="1077"/>
      <c r="CE170" s="1077"/>
      <c r="CF170" s="896"/>
      <c r="CG170" s="896"/>
      <c r="CH170" s="896"/>
      <c r="CI170" s="897"/>
      <c r="CJ170" s="897"/>
      <c r="CK170" s="897"/>
      <c r="CL170" s="898"/>
      <c r="CM170" s="898"/>
      <c r="CN170" s="898"/>
      <c r="CO170" s="898"/>
      <c r="CP170" s="898"/>
      <c r="CQ170" s="898"/>
      <c r="CR170" s="898"/>
      <c r="CS170" s="898"/>
      <c r="CT170" s="898"/>
      <c r="CU170" s="898"/>
      <c r="CV170" s="898"/>
      <c r="CW170" s="898"/>
      <c r="CX170" s="896"/>
      <c r="CY170" s="896"/>
      <c r="CZ170" s="899"/>
      <c r="DA170" s="899"/>
      <c r="DB170" s="896"/>
      <c r="DC170" s="896"/>
      <c r="DD170" s="896"/>
      <c r="DE170" s="900"/>
      <c r="DF170" s="896"/>
      <c r="DG170" s="901"/>
      <c r="DH170" s="901"/>
      <c r="DI170" s="901"/>
      <c r="DJ170" s="901"/>
      <c r="DK170" s="901"/>
      <c r="DL170" s="901"/>
      <c r="DM170" s="896"/>
      <c r="DN170" s="896"/>
      <c r="DO170" s="896"/>
      <c r="DP170" s="896"/>
      <c r="DQ170" s="896"/>
      <c r="DR170" s="896"/>
      <c r="DS170" s="896"/>
      <c r="DT170" s="896"/>
      <c r="DU170" s="896"/>
      <c r="DV170" s="896"/>
      <c r="DW170" s="898"/>
      <c r="DX170" s="902"/>
      <c r="DY170" s="903"/>
      <c r="DZ170" s="898"/>
      <c r="EA170" s="898"/>
      <c r="EB170" s="898"/>
      <c r="EC170" s="898"/>
      <c r="ED170" s="898"/>
      <c r="EE170" s="898"/>
      <c r="EF170" s="898"/>
      <c r="EG170" s="898"/>
      <c r="EH170" s="898"/>
      <c r="EI170" s="898"/>
      <c r="EJ170" s="898"/>
      <c r="EK170" s="898"/>
      <c r="EL170" s="898"/>
      <c r="EM170" s="898"/>
      <c r="EN170" s="898"/>
      <c r="EO170" s="898"/>
      <c r="EP170" s="898"/>
      <c r="EQ170" s="898"/>
      <c r="ER170" s="898"/>
      <c r="ES170" s="898"/>
      <c r="ET170" s="903"/>
      <c r="EU170" s="903"/>
      <c r="EV170" s="898"/>
      <c r="EW170" s="898"/>
      <c r="EX170" s="898"/>
      <c r="EY170" s="898"/>
      <c r="EZ170" s="898"/>
      <c r="FA170" s="898"/>
      <c r="FB170" s="898"/>
      <c r="FC170" s="898"/>
      <c r="FD170" s="898"/>
      <c r="FE170" s="898"/>
      <c r="FF170" s="898"/>
      <c r="FG170" s="898"/>
      <c r="FH170" s="898"/>
      <c r="FI170" s="898"/>
      <c r="FJ170" s="898"/>
      <c r="FK170" s="898"/>
      <c r="FL170" s="898"/>
      <c r="FM170" s="898"/>
      <c r="FN170" s="898"/>
      <c r="FO170" s="898"/>
    </row>
    <row r="171" spans="1:171" ht="15.6" hidden="1">
      <c r="A171" s="849"/>
      <c r="C171" s="945"/>
      <c r="D171" s="1071"/>
      <c r="E171" s="1071"/>
      <c r="F171" s="1075"/>
      <c r="G171" s="937"/>
      <c r="H171" s="937"/>
      <c r="I171" s="937"/>
      <c r="J171" s="937"/>
      <c r="K171" s="937"/>
      <c r="L171" s="937"/>
      <c r="M171" s="937"/>
      <c r="N171" s="937"/>
      <c r="O171" s="937"/>
      <c r="P171" s="937"/>
      <c r="Q171" s="937"/>
      <c r="R171" s="937"/>
      <c r="S171" s="937"/>
      <c r="T171" s="937"/>
      <c r="U171" s="937"/>
      <c r="V171" s="937"/>
      <c r="W171" s="937"/>
      <c r="X171" s="937"/>
      <c r="Y171" s="937"/>
      <c r="Z171" s="937"/>
      <c r="AA171" s="937"/>
      <c r="AB171" s="937"/>
      <c r="AC171" s="937"/>
      <c r="AD171" s="937"/>
      <c r="AE171" s="937"/>
      <c r="AF171" s="937"/>
      <c r="AG171" s="937"/>
      <c r="AH171" s="937"/>
      <c r="AI171" s="936"/>
      <c r="AJ171" s="1338"/>
      <c r="AK171" s="1338"/>
      <c r="AL171" s="936"/>
      <c r="AM171" s="936"/>
      <c r="AN171" s="936"/>
      <c r="AO171" s="936"/>
      <c r="AP171" s="936"/>
      <c r="AQ171" s="936"/>
      <c r="AR171" s="936"/>
      <c r="AS171" s="936"/>
      <c r="AT171" s="951"/>
      <c r="AU171" s="951"/>
      <c r="AV171" s="951"/>
      <c r="AW171" s="951"/>
      <c r="AX171" s="951"/>
      <c r="AY171" s="951"/>
      <c r="AZ171" s="951"/>
      <c r="BA171" s="951"/>
      <c r="BB171" s="951"/>
      <c r="BC171" s="951"/>
      <c r="BD171" s="951"/>
      <c r="BE171" s="951"/>
      <c r="BF171" s="951"/>
      <c r="BG171" s="951"/>
      <c r="BH171" s="951"/>
      <c r="BI171" s="951"/>
      <c r="BJ171" s="1072"/>
      <c r="BK171" s="1072"/>
      <c r="BL171" s="1072"/>
      <c r="BM171" s="1072"/>
      <c r="BN171" s="1072"/>
      <c r="BO171" s="1072"/>
      <c r="BP171" s="1072"/>
      <c r="BQ171" s="1072"/>
      <c r="BR171" s="1072"/>
      <c r="BS171" s="1072"/>
      <c r="BT171" s="1075"/>
      <c r="BU171" s="1075"/>
      <c r="BV171" s="1075"/>
      <c r="BW171" s="1075"/>
      <c r="BX171" s="1075"/>
      <c r="BY171" s="1075"/>
      <c r="BZ171" s="1075"/>
      <c r="CA171" s="1075"/>
      <c r="CB171" s="1345"/>
      <c r="CC171" s="1345"/>
      <c r="CD171" s="1077"/>
      <c r="CE171" s="1077"/>
      <c r="CF171" s="212"/>
      <c r="CG171" s="212"/>
      <c r="CH171" s="212"/>
      <c r="CI171" s="213"/>
      <c r="CJ171" s="213"/>
      <c r="CK171" s="213"/>
      <c r="CX171" s="212"/>
      <c r="CY171" s="212"/>
      <c r="CZ171" s="214"/>
      <c r="DA171" s="214"/>
      <c r="DB171" s="212"/>
      <c r="DC171" s="212"/>
      <c r="DD171" s="212"/>
      <c r="DE171" s="1564"/>
      <c r="DF171" s="212"/>
      <c r="DG171" s="215"/>
      <c r="DH171" s="215"/>
      <c r="DI171" s="215"/>
      <c r="DJ171" s="215"/>
      <c r="DK171" s="215"/>
      <c r="DL171" s="215"/>
      <c r="DM171" s="216"/>
      <c r="DN171" s="216"/>
      <c r="DO171" s="216"/>
      <c r="DP171" s="216"/>
      <c r="DQ171" s="216"/>
      <c r="DR171" s="216"/>
      <c r="DS171" s="216"/>
      <c r="DT171" s="216"/>
      <c r="DU171" s="216"/>
      <c r="DV171" s="216"/>
      <c r="DW171" s="217"/>
      <c r="DX171" s="218"/>
      <c r="DY171" s="219"/>
      <c r="DZ171" s="217"/>
      <c r="EA171" s="217"/>
      <c r="EB171" s="217"/>
      <c r="EC171" s="217"/>
      <c r="ED171" s="217"/>
      <c r="EE171" s="217"/>
      <c r="EF171" s="217"/>
      <c r="EG171" s="217"/>
      <c r="EH171" s="217"/>
      <c r="EI171" s="209"/>
      <c r="EJ171" s="209"/>
      <c r="EK171" s="209"/>
      <c r="EL171" s="209"/>
      <c r="EM171" s="209"/>
      <c r="EN171" s="209"/>
      <c r="EO171" s="209"/>
      <c r="EP171" s="209"/>
      <c r="EQ171" s="209"/>
      <c r="ER171" s="209"/>
      <c r="ES171" s="209"/>
      <c r="ET171" s="220"/>
      <c r="EU171" s="220"/>
      <c r="EV171" s="209"/>
      <c r="EW171" s="209"/>
      <c r="EX171" s="209"/>
      <c r="EY171" s="209"/>
      <c r="EZ171" s="209"/>
      <c r="FA171" s="209"/>
      <c r="FB171" s="209"/>
      <c r="FC171" s="209"/>
      <c r="FD171" s="209"/>
      <c r="FE171" s="209"/>
      <c r="FF171" s="209"/>
      <c r="FG171" s="209"/>
      <c r="FH171" s="209"/>
      <c r="FI171" s="209"/>
      <c r="FJ171" s="209"/>
      <c r="FK171" s="209"/>
      <c r="FL171" s="209"/>
      <c r="FM171" s="209"/>
      <c r="FN171" s="209"/>
      <c r="FO171" s="209"/>
    </row>
    <row r="172" spans="1:171" hidden="1">
      <c r="A172" s="849"/>
      <c r="C172" s="1088"/>
      <c r="D172" s="1286"/>
      <c r="E172" s="1286"/>
      <c r="F172" s="1077"/>
      <c r="G172" s="1077"/>
      <c r="H172" s="1077"/>
      <c r="I172" s="1077"/>
      <c r="J172" s="1077"/>
      <c r="K172" s="1077"/>
      <c r="L172" s="1077"/>
      <c r="M172" s="1077"/>
      <c r="N172" s="1077"/>
      <c r="O172" s="1077"/>
      <c r="P172" s="1077"/>
      <c r="Q172" s="1077"/>
      <c r="R172" s="1077"/>
      <c r="S172" s="1077"/>
      <c r="T172" s="1077"/>
      <c r="U172" s="1077"/>
      <c r="V172" s="1077"/>
      <c r="W172" s="1077"/>
      <c r="X172" s="1077"/>
      <c r="Y172" s="1077"/>
      <c r="Z172" s="1077"/>
      <c r="AA172" s="1077"/>
      <c r="AB172" s="1077"/>
      <c r="AC172" s="1077"/>
      <c r="AD172" s="1077"/>
      <c r="AE172" s="1077"/>
      <c r="AF172" s="1077"/>
      <c r="AG172" s="1077"/>
      <c r="AH172" s="1077"/>
      <c r="AI172" s="1077"/>
      <c r="AJ172" s="1081"/>
      <c r="AK172" s="1081"/>
      <c r="AL172" s="1077"/>
      <c r="AM172" s="1077"/>
      <c r="AN172" s="1077"/>
      <c r="AO172" s="1077"/>
      <c r="AP172" s="1287"/>
      <c r="AQ172" s="1077"/>
      <c r="AR172" s="1077"/>
      <c r="AS172" s="1077"/>
      <c r="AT172" s="1077"/>
      <c r="AU172" s="1077"/>
      <c r="AV172" s="1077"/>
      <c r="AW172" s="1077"/>
      <c r="AX172" s="1077"/>
      <c r="AY172" s="1077"/>
      <c r="AZ172" s="1077"/>
      <c r="BA172" s="1077"/>
      <c r="BB172" s="1077"/>
      <c r="BC172" s="1077"/>
      <c r="BD172" s="1077"/>
      <c r="BE172" s="1077"/>
      <c r="BF172" s="1077"/>
      <c r="BG172" s="1077"/>
      <c r="BH172" s="1077"/>
      <c r="BI172" s="1077"/>
      <c r="BJ172" s="1077"/>
      <c r="BK172" s="1077"/>
      <c r="BL172" s="1077"/>
      <c r="BM172" s="1077"/>
      <c r="BN172" s="1077"/>
      <c r="BO172" s="1077"/>
      <c r="BP172" s="1077"/>
      <c r="BQ172" s="1077"/>
      <c r="BR172" s="1077"/>
      <c r="BS172" s="1077"/>
      <c r="BT172" s="1077"/>
      <c r="BU172" s="1077"/>
      <c r="BV172" s="1077"/>
      <c r="BW172" s="1077"/>
      <c r="BX172" s="1077"/>
      <c r="BY172" s="1077"/>
      <c r="BZ172" s="1077"/>
      <c r="CA172" s="1077"/>
      <c r="CB172" s="1081"/>
      <c r="CC172" s="1081"/>
      <c r="CD172" s="1077"/>
      <c r="CE172" s="1077"/>
      <c r="CF172" s="212"/>
      <c r="CG172" s="212"/>
      <c r="CH172" s="212"/>
      <c r="CI172" s="213"/>
      <c r="CJ172" s="213"/>
      <c r="CK172" s="213"/>
      <c r="CX172" s="212"/>
      <c r="CY172" s="212"/>
      <c r="CZ172" s="214"/>
      <c r="DA172" s="214"/>
      <c r="DB172" s="212"/>
      <c r="DC172" s="212"/>
      <c r="DD172" s="212"/>
      <c r="DE172" s="1564"/>
      <c r="DF172" s="212"/>
      <c r="DG172" s="215"/>
      <c r="DH172" s="215"/>
      <c r="DI172" s="215"/>
      <c r="DJ172" s="215"/>
      <c r="DK172" s="215"/>
      <c r="DL172" s="215"/>
      <c r="DM172" s="216"/>
      <c r="DN172" s="216"/>
      <c r="DO172" s="216"/>
      <c r="DP172" s="216"/>
      <c r="DQ172" s="216"/>
      <c r="DR172" s="216"/>
      <c r="DS172" s="216"/>
      <c r="DT172" s="216"/>
      <c r="DU172" s="216"/>
      <c r="DV172" s="216"/>
      <c r="DW172" s="217"/>
      <c r="DX172" s="218"/>
      <c r="DY172" s="219"/>
      <c r="DZ172" s="217"/>
      <c r="EA172" s="217"/>
      <c r="EB172" s="217"/>
      <c r="EC172" s="217"/>
      <c r="ED172" s="217"/>
      <c r="EE172" s="217"/>
      <c r="EF172" s="217"/>
      <c r="EG172" s="217"/>
      <c r="EH172" s="217"/>
      <c r="EI172" s="209"/>
      <c r="EJ172" s="209"/>
      <c r="EK172" s="209"/>
      <c r="EL172" s="209"/>
      <c r="EM172" s="209"/>
      <c r="EN172" s="209"/>
      <c r="EO172" s="209"/>
      <c r="EP172" s="209"/>
      <c r="EQ172" s="209"/>
      <c r="ER172" s="209"/>
      <c r="ES172" s="209"/>
      <c r="ET172" s="220"/>
      <c r="EU172" s="220"/>
      <c r="EV172" s="209"/>
      <c r="EW172" s="209"/>
      <c r="EX172" s="209"/>
      <c r="EY172" s="209"/>
      <c r="EZ172" s="209"/>
      <c r="FA172" s="209"/>
      <c r="FB172" s="209"/>
      <c r="FC172" s="209"/>
      <c r="FD172" s="209"/>
      <c r="FE172" s="209"/>
      <c r="FF172" s="209"/>
      <c r="FG172" s="209"/>
      <c r="FH172" s="209"/>
      <c r="FI172" s="209"/>
      <c r="FJ172" s="209"/>
      <c r="FK172" s="209"/>
      <c r="FL172" s="209"/>
      <c r="FM172" s="209"/>
      <c r="FN172" s="209"/>
      <c r="FO172" s="209"/>
    </row>
    <row r="173" spans="1:171" hidden="1">
      <c r="D173" s="1079"/>
      <c r="E173" s="1080"/>
      <c r="F173" s="1081"/>
      <c r="G173" s="1081"/>
      <c r="H173" s="1081"/>
      <c r="I173" s="1081"/>
      <c r="J173" s="1081"/>
      <c r="K173" s="1081"/>
      <c r="L173" s="1081"/>
      <c r="M173" s="1081"/>
      <c r="N173" s="1081"/>
      <c r="O173" s="1081"/>
      <c r="P173" s="1081"/>
      <c r="Q173" s="1081"/>
      <c r="R173" s="1081"/>
      <c r="S173" s="1081"/>
      <c r="T173" s="1081"/>
      <c r="U173" s="1081"/>
      <c r="V173" s="1081"/>
      <c r="W173" s="1081"/>
      <c r="X173" s="1081"/>
      <c r="Y173" s="1081"/>
      <c r="Z173" s="1081"/>
      <c r="AA173" s="1081"/>
      <c r="AB173" s="1081"/>
      <c r="AC173" s="1081"/>
      <c r="AD173" s="1081"/>
      <c r="AE173" s="1081"/>
      <c r="AF173" s="1081"/>
      <c r="AG173" s="1081"/>
      <c r="AH173" s="1081"/>
      <c r="AI173" s="1081"/>
      <c r="AJ173" s="1081"/>
      <c r="AK173" s="1081"/>
      <c r="AL173" s="1081"/>
      <c r="AM173" s="1081"/>
      <c r="AN173" s="1081"/>
      <c r="AO173" s="1081"/>
      <c r="AP173" s="1082"/>
      <c r="AQ173" s="1081"/>
      <c r="AR173" s="1081"/>
      <c r="AS173" s="1081"/>
      <c r="AT173" s="1081"/>
      <c r="AU173" s="1081"/>
      <c r="AV173" s="1081"/>
      <c r="AW173" s="1081"/>
      <c r="AX173" s="1081"/>
      <c r="AY173" s="1081"/>
      <c r="AZ173" s="1081"/>
      <c r="BA173" s="1081"/>
      <c r="BB173" s="1081"/>
      <c r="BC173" s="1081"/>
      <c r="BD173" s="1081"/>
      <c r="BE173" s="1081"/>
      <c r="BF173" s="1081"/>
      <c r="BG173" s="1081"/>
      <c r="BH173" s="1081"/>
      <c r="BI173" s="1081"/>
      <c r="BJ173" s="1081"/>
      <c r="BK173" s="1081"/>
      <c r="BL173" s="1081"/>
      <c r="BM173" s="1081"/>
      <c r="BN173" s="1081"/>
      <c r="BO173" s="1081"/>
      <c r="BP173" s="1081"/>
      <c r="BQ173" s="1081"/>
      <c r="BR173" s="1081"/>
      <c r="BS173" s="1081"/>
      <c r="BT173" s="1081"/>
      <c r="BU173" s="1081"/>
      <c r="BV173" s="1081"/>
      <c r="BW173" s="1081"/>
      <c r="BX173" s="1081"/>
      <c r="BY173" s="1081"/>
      <c r="BZ173" s="1081"/>
      <c r="CA173" s="1076"/>
      <c r="CB173" s="1081"/>
      <c r="CC173" s="1081"/>
      <c r="CD173" s="1077"/>
      <c r="CE173" s="1077"/>
      <c r="CF173" s="213"/>
      <c r="CG173" s="213"/>
      <c r="CH173" s="213"/>
      <c r="CI173" s="213"/>
      <c r="CJ173" s="213"/>
      <c r="CK173" s="213"/>
      <c r="CL173" s="209" t="s">
        <v>1</v>
      </c>
      <c r="CM173" s="209" t="s">
        <v>123</v>
      </c>
      <c r="CX173" s="212"/>
      <c r="CY173" s="212"/>
      <c r="CZ173" s="212"/>
      <c r="DA173" s="212"/>
      <c r="DB173" s="212"/>
      <c r="DC173" s="212"/>
      <c r="DD173" s="212"/>
      <c r="DE173" s="1564"/>
      <c r="DF173" s="212"/>
      <c r="DG173" s="215"/>
      <c r="DH173" s="215"/>
      <c r="DI173" s="215"/>
      <c r="DJ173" s="215"/>
      <c r="DK173" s="215"/>
      <c r="DL173" s="215"/>
      <c r="DM173" s="216"/>
      <c r="DN173" s="216"/>
      <c r="DO173" s="216"/>
      <c r="DP173" s="216"/>
      <c r="DQ173" s="216"/>
      <c r="DR173" s="216"/>
      <c r="DS173" s="216"/>
      <c r="DT173" s="216"/>
      <c r="DU173" s="216"/>
      <c r="DV173" s="216"/>
      <c r="DW173" s="221"/>
      <c r="DX173" s="222"/>
      <c r="DY173" s="223"/>
      <c r="DZ173" s="221"/>
      <c r="EA173" s="1584"/>
      <c r="EB173" s="1584"/>
      <c r="EC173" s="217"/>
      <c r="ED173" s="217"/>
      <c r="EE173" s="217"/>
      <c r="EF173" s="217"/>
      <c r="EG173" s="217"/>
      <c r="EH173" s="217"/>
      <c r="EI173" s="209"/>
      <c r="EJ173" s="209"/>
      <c r="EK173" s="209"/>
      <c r="EL173" s="209"/>
      <c r="EM173" s="209"/>
      <c r="EN173" s="209"/>
      <c r="EO173" s="209"/>
      <c r="EP173" s="209"/>
      <c r="EQ173" s="209"/>
      <c r="ER173" s="209"/>
      <c r="ES173" s="209"/>
      <c r="ET173" s="209"/>
      <c r="EU173" s="209"/>
      <c r="EV173" s="209"/>
      <c r="EW173" s="209"/>
      <c r="EX173" s="209"/>
      <c r="EY173" s="209"/>
      <c r="EZ173" s="209"/>
      <c r="FA173" s="209"/>
      <c r="FB173" s="209"/>
      <c r="FC173" s="209"/>
      <c r="FD173" s="209"/>
      <c r="FE173" s="209"/>
      <c r="FF173" s="209"/>
      <c r="FG173" s="209"/>
      <c r="FH173" s="209"/>
      <c r="FI173" s="209"/>
      <c r="FJ173" s="209"/>
      <c r="FK173" s="209"/>
      <c r="FL173" s="209"/>
      <c r="FM173" s="209"/>
      <c r="FN173" s="209"/>
      <c r="FO173" s="209"/>
    </row>
    <row r="174" spans="1:171" ht="15.6" hidden="1" thickBot="1">
      <c r="C174" s="1083"/>
      <c r="D174" s="1079"/>
      <c r="E174" s="1080"/>
      <c r="F174" s="1084"/>
      <c r="G174" s="1084"/>
      <c r="H174" s="1084"/>
      <c r="I174" s="1084"/>
      <c r="J174" s="1084"/>
      <c r="K174" s="1084"/>
      <c r="L174" s="1084"/>
      <c r="M174" s="1084"/>
      <c r="N174" s="1084"/>
      <c r="O174" s="1084"/>
      <c r="P174" s="1084"/>
      <c r="Q174" s="1084"/>
      <c r="R174" s="1084"/>
      <c r="S174" s="1084"/>
      <c r="T174" s="1084"/>
      <c r="U174" s="1084"/>
      <c r="V174" s="1084"/>
      <c r="W174" s="1084"/>
      <c r="X174" s="1084"/>
      <c r="Y174" s="1084"/>
      <c r="Z174" s="1084"/>
      <c r="AA174" s="1084"/>
      <c r="AB174" s="1084"/>
      <c r="AC174" s="1084"/>
      <c r="AD174" s="1084"/>
      <c r="AE174" s="1084"/>
      <c r="AF174" s="1084"/>
      <c r="AG174" s="1084"/>
      <c r="AH174" s="1084"/>
      <c r="AI174" s="1084"/>
      <c r="AJ174" s="1081"/>
      <c r="AK174" s="1081"/>
      <c r="AL174" s="1084"/>
      <c r="AM174" s="1084"/>
      <c r="AN174" s="1084"/>
      <c r="AO174" s="1084"/>
      <c r="AP174" s="1085"/>
      <c r="AQ174" s="1084"/>
      <c r="AR174" s="1084"/>
      <c r="AS174" s="1084"/>
      <c r="AT174" s="1084"/>
      <c r="AU174" s="1084"/>
      <c r="AV174" s="1084"/>
      <c r="AW174" s="1084"/>
      <c r="AX174" s="1084"/>
      <c r="AY174" s="1084"/>
      <c r="AZ174" s="1084"/>
      <c r="BA174" s="1084"/>
      <c r="BB174" s="1084"/>
      <c r="BC174" s="1084"/>
      <c r="BD174" s="1084"/>
      <c r="BE174" s="1084"/>
      <c r="BF174" s="1084"/>
      <c r="BG174" s="1084"/>
      <c r="BH174" s="1084"/>
      <c r="BI174" s="1084"/>
      <c r="BJ174" s="1084"/>
      <c r="BK174" s="1084"/>
      <c r="BL174" s="1084"/>
      <c r="BM174" s="1084"/>
      <c r="BN174" s="1084"/>
      <c r="BO174" s="1084"/>
      <c r="BP174" s="1084"/>
      <c r="BQ174" s="1084"/>
      <c r="BR174" s="1084"/>
      <c r="BS174" s="1084"/>
      <c r="BT174" s="1084"/>
      <c r="BU174" s="1084"/>
      <c r="BV174" s="1084"/>
      <c r="BW174" s="1084"/>
      <c r="BX174" s="1084"/>
      <c r="BY174" s="1084"/>
      <c r="BZ174" s="1084"/>
      <c r="CA174" s="1076"/>
      <c r="CB174" s="1081"/>
      <c r="CC174" s="1081"/>
      <c r="CD174" s="1077"/>
      <c r="CE174" s="1077"/>
      <c r="CF174" s="213"/>
      <c r="CG174" s="213"/>
      <c r="CH174" s="213"/>
      <c r="CI174" s="213"/>
      <c r="CJ174" s="213"/>
      <c r="CK174" s="213"/>
      <c r="CL174" s="209" t="s">
        <v>124</v>
      </c>
      <c r="CM174" s="513">
        <v>0.22</v>
      </c>
      <c r="CX174" s="212"/>
      <c r="CY174" s="212"/>
      <c r="CZ174" s="212"/>
      <c r="DA174" s="212"/>
      <c r="DB174" s="212"/>
      <c r="DC174" s="212"/>
      <c r="DD174" s="212"/>
      <c r="DE174" s="1564"/>
      <c r="DF174" s="212"/>
      <c r="DG174" s="215"/>
      <c r="DH174" s="215"/>
      <c r="DI174" s="215"/>
      <c r="DJ174" s="215"/>
      <c r="DK174" s="215"/>
      <c r="DL174" s="215"/>
      <c r="DM174" s="216"/>
      <c r="DN174" s="216"/>
      <c r="DO174" s="216"/>
      <c r="DP174" s="216"/>
      <c r="DQ174" s="216"/>
      <c r="DR174" s="216"/>
      <c r="DS174" s="216"/>
      <c r="DT174" s="216"/>
      <c r="DU174" s="216"/>
      <c r="DV174" s="216"/>
      <c r="DW174" s="221"/>
      <c r="DX174" s="222"/>
      <c r="DY174" s="223"/>
      <c r="DZ174" s="221"/>
      <c r="EA174" s="217"/>
      <c r="EB174" s="1584"/>
      <c r="EC174" s="217"/>
      <c r="ED174" s="217"/>
      <c r="EE174" s="217"/>
      <c r="EF174" s="217"/>
      <c r="EG174" s="217"/>
      <c r="EH174" s="217"/>
      <c r="EI174" s="209"/>
      <c r="EJ174" s="209"/>
      <c r="EK174" s="209"/>
      <c r="EL174" s="209"/>
      <c r="EM174" s="209"/>
      <c r="EN174" s="209"/>
      <c r="EO174" s="209"/>
      <c r="EP174" s="209"/>
      <c r="EQ174" s="209"/>
      <c r="ER174" s="209"/>
      <c r="ES174" s="209"/>
      <c r="ET174" s="209"/>
      <c r="EU174" s="209"/>
      <c r="EV174" s="209"/>
      <c r="EW174" s="209"/>
      <c r="EX174" s="209"/>
      <c r="EY174" s="209"/>
      <c r="EZ174" s="209"/>
      <c r="FA174" s="209"/>
      <c r="FB174" s="209"/>
      <c r="FC174" s="209"/>
      <c r="FD174" s="209"/>
      <c r="FE174" s="209"/>
      <c r="FF174" s="209"/>
      <c r="FG174" s="209"/>
      <c r="FH174" s="209"/>
      <c r="FI174" s="209"/>
      <c r="FJ174" s="209"/>
      <c r="FK174" s="209"/>
      <c r="FL174" s="209"/>
      <c r="FM174" s="209"/>
      <c r="FN174" s="209"/>
      <c r="FO174" s="209"/>
    </row>
    <row r="175" spans="1:171" ht="15.6" hidden="1" thickTop="1">
      <c r="C175" s="1083"/>
      <c r="D175" s="1079"/>
      <c r="E175" s="1080"/>
      <c r="F175" s="1084"/>
      <c r="G175" s="1084"/>
      <c r="H175" s="1084"/>
      <c r="I175" s="1084"/>
      <c r="J175" s="1084"/>
      <c r="K175" s="1084"/>
      <c r="L175" s="1084"/>
      <c r="M175" s="1084"/>
      <c r="N175" s="1084"/>
      <c r="O175" s="1084"/>
      <c r="P175" s="1084"/>
      <c r="Q175" s="1084"/>
      <c r="R175" s="1084"/>
      <c r="S175" s="1084"/>
      <c r="T175" s="1084"/>
      <c r="U175" s="1084"/>
      <c r="V175" s="1084"/>
      <c r="W175" s="1084"/>
      <c r="X175" s="1084"/>
      <c r="Y175" s="1084"/>
      <c r="Z175" s="1084"/>
      <c r="AA175" s="1084"/>
      <c r="AB175" s="1084"/>
      <c r="AC175" s="1084"/>
      <c r="AD175" s="1084"/>
      <c r="AE175" s="1084"/>
      <c r="AF175" s="1084"/>
      <c r="AG175" s="1084"/>
      <c r="AH175" s="1084"/>
      <c r="AI175" s="1084"/>
      <c r="AJ175" s="1081"/>
      <c r="AK175" s="1081"/>
      <c r="AL175" s="1084"/>
      <c r="AM175" s="1084"/>
      <c r="AN175" s="1084"/>
      <c r="AO175" s="1084"/>
      <c r="AP175" s="1085"/>
      <c r="AQ175" s="1084"/>
      <c r="AR175" s="1084"/>
      <c r="AS175" s="1084"/>
      <c r="AT175" s="1084"/>
      <c r="AU175" s="1084"/>
      <c r="AV175" s="1084"/>
      <c r="AW175" s="1084"/>
      <c r="AX175" s="1084"/>
      <c r="AY175" s="1084"/>
      <c r="AZ175" s="1084"/>
      <c r="BA175" s="1084"/>
      <c r="BB175" s="1084"/>
      <c r="BC175" s="1084"/>
      <c r="BD175" s="1084"/>
      <c r="BE175" s="1084"/>
      <c r="BF175" s="1084"/>
      <c r="BG175" s="1084"/>
      <c r="BH175" s="1084"/>
      <c r="BI175" s="1084"/>
      <c r="BJ175" s="1084"/>
      <c r="BK175" s="1084"/>
      <c r="BL175" s="1084"/>
      <c r="BM175" s="1084"/>
      <c r="BN175" s="1084"/>
      <c r="BO175" s="1084"/>
      <c r="BP175" s="1084"/>
      <c r="BQ175" s="1084"/>
      <c r="BR175" s="1084"/>
      <c r="BS175" s="1084"/>
      <c r="BT175" s="1084"/>
      <c r="BU175" s="1084"/>
      <c r="BV175" s="1084"/>
      <c r="BW175" s="1084"/>
      <c r="BX175" s="1084"/>
      <c r="BY175" s="1084"/>
      <c r="BZ175" s="1084"/>
      <c r="CA175" s="1076"/>
      <c r="CB175" s="1081"/>
      <c r="CC175" s="1081"/>
      <c r="CD175" s="1077"/>
      <c r="CE175" s="1077"/>
      <c r="CF175" s="213"/>
      <c r="CG175" s="213"/>
      <c r="CH175" s="213"/>
      <c r="CI175" s="213"/>
      <c r="CJ175" s="213"/>
      <c r="CK175" s="213"/>
      <c r="CL175" s="209" t="s">
        <v>51</v>
      </c>
      <c r="CM175" s="209">
        <f>BT13</f>
        <v>0</v>
      </c>
      <c r="CX175" s="212"/>
      <c r="CY175" s="224"/>
      <c r="CZ175" s="212"/>
      <c r="DA175" s="214"/>
      <c r="DB175" s="212"/>
      <c r="DC175" s="212"/>
      <c r="DD175" s="212"/>
      <c r="DE175" s="1564"/>
      <c r="DF175" s="212"/>
      <c r="DG175" s="215"/>
      <c r="DH175" s="215"/>
      <c r="DI175" s="215"/>
      <c r="DJ175" s="215"/>
      <c r="DK175" s="215"/>
      <c r="DL175" s="215"/>
      <c r="DM175" s="1562"/>
      <c r="DN175" s="1562"/>
      <c r="DO175" s="1562"/>
      <c r="DP175" s="1562"/>
      <c r="DQ175" s="1562"/>
      <c r="DR175" s="1562"/>
      <c r="DS175" s="1562"/>
      <c r="DT175" s="1562"/>
      <c r="DU175" s="1562"/>
      <c r="DV175" s="1562"/>
      <c r="DW175" s="853"/>
      <c r="DX175" s="225"/>
      <c r="DY175" s="225"/>
      <c r="DZ175" s="226"/>
      <c r="EA175" s="217"/>
      <c r="EB175" s="227"/>
      <c r="EC175" s="217"/>
      <c r="ED175" s="217"/>
      <c r="EE175" s="217"/>
      <c r="EF175" s="217"/>
      <c r="EG175" s="217"/>
      <c r="EH175" s="217"/>
      <c r="EI175" s="209"/>
      <c r="EJ175" s="209"/>
      <c r="EK175" s="209"/>
      <c r="EL175" s="1559"/>
      <c r="EM175" s="209"/>
      <c r="EN175" s="209"/>
      <c r="EO175" s="209"/>
      <c r="EP175" s="209"/>
      <c r="EQ175" s="209"/>
      <c r="ER175" s="209"/>
      <c r="ES175" s="209"/>
      <c r="ET175" s="209"/>
      <c r="EU175" s="209"/>
      <c r="EV175" s="209"/>
      <c r="EW175" s="209"/>
      <c r="EX175" s="209"/>
      <c r="EY175" s="209"/>
      <c r="EZ175" s="209"/>
      <c r="FA175" s="209"/>
      <c r="FB175" s="209"/>
      <c r="FC175" s="209"/>
      <c r="FD175" s="209"/>
      <c r="FE175" s="209"/>
      <c r="FF175" s="209"/>
      <c r="FG175" s="209"/>
      <c r="FH175" s="209"/>
      <c r="FI175" s="209"/>
      <c r="FJ175" s="209"/>
      <c r="FK175" s="209"/>
      <c r="FL175" s="209"/>
      <c r="FM175" s="209"/>
      <c r="FN175" s="209"/>
      <c r="FO175" s="209"/>
    </row>
    <row r="176" spans="1:171" hidden="1">
      <c r="C176" s="1083"/>
      <c r="D176" s="1079"/>
      <c r="E176" s="1080"/>
      <c r="F176" s="1084"/>
      <c r="G176" s="1086"/>
      <c r="H176" s="1084"/>
      <c r="I176" s="1084"/>
      <c r="J176" s="1084"/>
      <c r="K176" s="1084"/>
      <c r="Q176" s="1084"/>
      <c r="CI176" s="212"/>
      <c r="CJ176" s="212"/>
      <c r="CK176" s="212"/>
      <c r="CL176" s="212" t="s">
        <v>125</v>
      </c>
      <c r="CM176" s="212">
        <f>BT14</f>
        <v>0</v>
      </c>
      <c r="CN176" s="212"/>
      <c r="CO176" s="212"/>
      <c r="CP176" s="212"/>
      <c r="CQ176" s="212"/>
      <c r="CR176" s="212"/>
      <c r="CS176" s="212"/>
      <c r="CT176" s="212"/>
      <c r="CU176" s="212"/>
      <c r="CV176" s="212"/>
      <c r="CW176" s="212"/>
      <c r="CX176" s="212"/>
      <c r="CY176" s="212"/>
      <c r="CZ176" s="212"/>
      <c r="DA176" s="2102"/>
      <c r="DB176" s="212"/>
      <c r="DC176" s="212"/>
      <c r="DD176" s="228"/>
      <c r="DE176" s="229"/>
      <c r="DF176" s="212"/>
      <c r="DG176" s="215"/>
      <c r="DH176" s="215"/>
      <c r="DI176" s="215"/>
      <c r="DJ176" s="215"/>
      <c r="DK176" s="215"/>
      <c r="DL176" s="215"/>
      <c r="DM176" s="216"/>
      <c r="DN176" s="216"/>
      <c r="DO176" s="216"/>
      <c r="DP176" s="216"/>
      <c r="DQ176" s="216"/>
      <c r="DR176" s="216"/>
      <c r="DS176" s="1562"/>
      <c r="DT176" s="1562"/>
      <c r="DU176" s="1562"/>
      <c r="DV176" s="216"/>
      <c r="DW176" s="221"/>
      <c r="DX176" s="226"/>
      <c r="DY176" s="853"/>
      <c r="DZ176" s="226"/>
      <c r="EA176" s="1584"/>
      <c r="EB176" s="227"/>
      <c r="EC176" s="217"/>
      <c r="ED176" s="217"/>
      <c r="EE176" s="217"/>
      <c r="EF176" s="217"/>
      <c r="EG176" s="217"/>
      <c r="EH176" s="217"/>
      <c r="EI176" s="209"/>
      <c r="EJ176" s="209"/>
      <c r="EK176" s="209"/>
      <c r="EL176" s="209"/>
      <c r="EM176" s="209"/>
      <c r="EN176" s="209"/>
      <c r="EO176" s="209"/>
      <c r="EP176" s="209"/>
      <c r="EQ176" s="209"/>
      <c r="ER176" s="209"/>
      <c r="ES176" s="209"/>
      <c r="ET176" s="209"/>
      <c r="EU176" s="209"/>
      <c r="EV176" s="209"/>
      <c r="EW176" s="209"/>
      <c r="EX176" s="209"/>
      <c r="EY176" s="209"/>
      <c r="EZ176" s="209"/>
      <c r="FA176" s="209"/>
      <c r="FB176" s="209"/>
      <c r="FC176" s="209"/>
      <c r="FD176" s="209"/>
      <c r="FE176" s="209"/>
      <c r="FF176" s="209"/>
      <c r="FG176" s="209"/>
      <c r="FH176" s="209"/>
      <c r="FI176" s="209"/>
      <c r="FJ176" s="209"/>
      <c r="FK176" s="209"/>
      <c r="FL176" s="209"/>
      <c r="FM176" s="209"/>
      <c r="FN176" s="209"/>
      <c r="FO176" s="209"/>
    </row>
    <row r="177" spans="3:176" ht="17.399999999999999" hidden="1">
      <c r="C177" s="1083"/>
      <c r="D177" s="1079"/>
      <c r="E177" s="1080"/>
      <c r="F177" s="1084"/>
      <c r="G177" s="1086"/>
      <c r="H177" s="1089"/>
      <c r="I177" s="1089"/>
      <c r="J177" s="1089"/>
      <c r="K177" s="1089"/>
      <c r="L177" s="1084"/>
      <c r="M177" s="1080"/>
      <c r="N177" s="1080"/>
      <c r="O177" s="1089"/>
      <c r="P177" s="1089"/>
      <c r="Q177" s="1089"/>
      <c r="AB177" s="1083" t="s">
        <v>126</v>
      </c>
      <c r="AX177" s="1090"/>
      <c r="AY177" s="1090"/>
      <c r="AZ177" s="1090"/>
      <c r="BA177" s="1090"/>
      <c r="BB177" s="1090"/>
      <c r="BC177" s="1090"/>
      <c r="BD177" s="1090"/>
      <c r="BE177" s="1090"/>
      <c r="BF177" s="1090"/>
      <c r="BG177" s="1090"/>
      <c r="BH177" s="1090"/>
      <c r="BI177" s="1090"/>
      <c r="BJ177" s="1090"/>
      <c r="CI177" s="212"/>
      <c r="CJ177" s="212"/>
      <c r="CK177" s="212"/>
      <c r="CL177" s="212"/>
      <c r="CM177" s="212"/>
      <c r="CN177" s="212"/>
      <c r="CO177" s="212"/>
      <c r="CP177" s="212"/>
      <c r="CQ177" s="212"/>
      <c r="CR177" s="212"/>
      <c r="CS177" s="212"/>
      <c r="CT177" s="212"/>
      <c r="CU177" s="212"/>
      <c r="CV177" s="212"/>
      <c r="CW177" s="212"/>
      <c r="CX177" s="212"/>
      <c r="CY177" s="212"/>
      <c r="CZ177" s="212"/>
      <c r="DA177" s="2102"/>
      <c r="DB177" s="212"/>
      <c r="DC177" s="212"/>
      <c r="DD177" s="230"/>
      <c r="DE177" s="229"/>
      <c r="DF177" s="212"/>
      <c r="DG177" s="215"/>
      <c r="DH177" s="215"/>
      <c r="DI177" s="215"/>
      <c r="DJ177" s="215"/>
      <c r="DK177" s="215"/>
      <c r="DL177" s="215"/>
      <c r="DM177" s="231"/>
      <c r="DN177" s="231"/>
      <c r="DO177" s="231"/>
      <c r="DP177" s="231"/>
      <c r="DQ177" s="231"/>
      <c r="DR177" s="231"/>
      <c r="DS177" s="216"/>
      <c r="DT177" s="1562"/>
      <c r="DU177" s="1562"/>
      <c r="DV177" s="1562"/>
      <c r="DW177" s="232"/>
      <c r="DX177" s="232"/>
      <c r="DY177" s="853"/>
      <c r="DZ177" s="226"/>
      <c r="EA177" s="1584"/>
      <c r="EB177" s="227"/>
      <c r="EC177" s="217"/>
      <c r="ED177" s="217"/>
      <c r="EE177" s="217"/>
      <c r="EF177" s="217"/>
      <c r="EG177" s="217"/>
      <c r="EH177" s="217"/>
      <c r="EI177" s="209"/>
      <c r="EJ177" s="209"/>
      <c r="EK177" s="209"/>
      <c r="EL177" s="209"/>
      <c r="EM177" s="209"/>
      <c r="EN177" s="209"/>
      <c r="EO177" s="209"/>
      <c r="EP177" s="209"/>
      <c r="EQ177" s="209"/>
      <c r="ER177" s="209"/>
      <c r="ES177" s="209"/>
      <c r="ET177" s="209"/>
      <c r="EU177" s="209"/>
      <c r="EV177" s="209"/>
      <c r="EW177" s="209"/>
      <c r="EX177" s="209"/>
      <c r="EY177" s="209"/>
      <c r="EZ177" s="209"/>
      <c r="FA177" s="209"/>
      <c r="FB177" s="209"/>
      <c r="FC177" s="209"/>
      <c r="FD177" s="209"/>
      <c r="FE177" s="209"/>
      <c r="FF177" s="209"/>
      <c r="FG177" s="209"/>
      <c r="FH177" s="209"/>
      <c r="FI177" s="209"/>
      <c r="FJ177" s="209"/>
      <c r="FK177" s="209"/>
      <c r="FL177" s="209"/>
      <c r="FM177" s="209"/>
      <c r="FN177" s="209"/>
      <c r="FO177" s="209"/>
    </row>
    <row r="178" spans="3:176" ht="17.399999999999999" hidden="1">
      <c r="C178" s="1083"/>
      <c r="D178" s="1079"/>
      <c r="E178" s="1080"/>
      <c r="F178" s="1084"/>
      <c r="G178" s="1086"/>
      <c r="H178" s="1080"/>
      <c r="I178" s="1080"/>
      <c r="J178" s="1080"/>
      <c r="K178" s="1080"/>
      <c r="Q178" s="1084"/>
      <c r="Y178" s="1091"/>
      <c r="AB178" s="1083" t="s">
        <v>127</v>
      </c>
      <c r="AW178" s="1092"/>
      <c r="AX178" s="1093"/>
      <c r="AY178" s="1093"/>
      <c r="AZ178" s="1093"/>
      <c r="BA178" s="1093"/>
      <c r="BB178" s="1093"/>
      <c r="BC178" s="1093"/>
      <c r="BD178" s="1093"/>
      <c r="BE178" s="1093"/>
      <c r="BF178" s="1093"/>
      <c r="BG178" s="1093"/>
      <c r="BH178" s="1093"/>
      <c r="BI178" s="1093"/>
      <c r="BJ178" s="1093"/>
      <c r="CI178" s="212"/>
      <c r="CJ178" s="212"/>
      <c r="CK178" s="212"/>
      <c r="CL178" s="212" t="s">
        <v>128</v>
      </c>
      <c r="CM178" s="212">
        <v>1</v>
      </c>
      <c r="CN178" s="212" t="s">
        <v>129</v>
      </c>
      <c r="CO178" s="212"/>
      <c r="CP178" s="212"/>
      <c r="CQ178" s="212"/>
      <c r="CR178" s="212"/>
      <c r="CS178" s="212"/>
      <c r="CT178" s="212"/>
      <c r="CU178" s="212"/>
      <c r="CV178" s="212"/>
      <c r="CW178" s="212"/>
      <c r="CX178" s="212"/>
      <c r="CY178" s="212"/>
      <c r="CZ178" s="212"/>
      <c r="DA178" s="2102"/>
      <c r="DB178" s="212"/>
      <c r="DC178" s="212"/>
      <c r="DD178" s="212"/>
      <c r="DE178" s="229"/>
      <c r="DF178" s="212"/>
      <c r="DG178" s="215"/>
      <c r="DH178" s="215"/>
      <c r="DI178" s="215"/>
      <c r="DJ178" s="215"/>
      <c r="DK178" s="215"/>
      <c r="DL178" s="215"/>
      <c r="DM178" s="1562"/>
      <c r="DN178" s="1562"/>
      <c r="DO178" s="1562"/>
      <c r="DP178" s="1562"/>
      <c r="DQ178" s="1562"/>
      <c r="DR178" s="1562"/>
      <c r="DS178" s="216"/>
      <c r="DT178" s="1562"/>
      <c r="DU178" s="1562"/>
      <c r="DV178" s="1562"/>
      <c r="DW178" s="853"/>
      <c r="DX178" s="853"/>
      <c r="DY178" s="853"/>
      <c r="DZ178" s="226"/>
      <c r="EA178" s="1584"/>
      <c r="EB178" s="1584"/>
      <c r="EC178" s="217"/>
      <c r="ED178" s="217"/>
      <c r="EE178" s="217"/>
      <c r="EF178" s="217"/>
      <c r="EG178" s="217"/>
      <c r="EH178" s="217"/>
      <c r="EI178" s="209"/>
      <c r="EJ178" s="209"/>
      <c r="EK178" s="209"/>
      <c r="EL178" s="209"/>
      <c r="EM178" s="209"/>
      <c r="EN178" s="209"/>
      <c r="EO178" s="209"/>
      <c r="EP178" s="209"/>
      <c r="EQ178" s="209"/>
      <c r="ER178" s="209"/>
      <c r="ES178" s="209"/>
      <c r="ET178" s="209"/>
      <c r="EU178" s="209"/>
      <c r="EV178" s="209"/>
      <c r="EW178" s="209"/>
      <c r="EX178" s="209"/>
      <c r="EY178" s="209"/>
      <c r="EZ178" s="209"/>
      <c r="FA178" s="209"/>
      <c r="FB178" s="209"/>
      <c r="FC178" s="209"/>
      <c r="FD178" s="209"/>
      <c r="FE178" s="209"/>
      <c r="FF178" s="209"/>
      <c r="FG178" s="209"/>
      <c r="FH178" s="209"/>
      <c r="FI178" s="209"/>
      <c r="FJ178" s="209"/>
      <c r="FK178" s="209"/>
      <c r="FL178" s="209"/>
      <c r="FM178" s="209"/>
      <c r="FN178" s="209"/>
      <c r="FO178" s="209"/>
    </row>
    <row r="179" spans="3:176" ht="17.399999999999999" hidden="1">
      <c r="C179" s="1083"/>
      <c r="D179" s="1079"/>
      <c r="E179" s="1080"/>
      <c r="F179" s="1084"/>
      <c r="G179" s="1086"/>
      <c r="H179" s="1080"/>
      <c r="I179" s="1080"/>
      <c r="J179" s="1080"/>
      <c r="K179" s="1080"/>
      <c r="L179" s="1084"/>
      <c r="M179" s="1080"/>
      <c r="N179" s="1080"/>
      <c r="O179" s="1084"/>
      <c r="P179" s="1084"/>
      <c r="Q179" s="1084"/>
      <c r="AW179" s="1092"/>
      <c r="AX179" s="1093"/>
      <c r="AY179" s="1093"/>
      <c r="AZ179" s="1093"/>
      <c r="BA179" s="1093"/>
      <c r="BB179" s="1093"/>
      <c r="BC179" s="1093"/>
      <c r="BD179" s="1093"/>
      <c r="BE179" s="1093"/>
      <c r="BF179" s="1093"/>
      <c r="BG179" s="1093"/>
      <c r="BH179" s="1093"/>
      <c r="BI179" s="1093"/>
      <c r="BJ179" s="1093"/>
      <c r="CI179" s="212"/>
      <c r="CJ179" s="212"/>
      <c r="CK179" s="212"/>
      <c r="CL179" s="212" t="s">
        <v>130</v>
      </c>
      <c r="CM179" s="212">
        <v>1</v>
      </c>
      <c r="CN179" s="212" t="s">
        <v>129</v>
      </c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02"/>
      <c r="DB179" s="212"/>
      <c r="DC179" s="212"/>
      <c r="DD179" s="212"/>
      <c r="DE179" s="1564"/>
      <c r="DF179" s="212"/>
      <c r="DG179" s="215"/>
      <c r="DH179" s="215"/>
      <c r="DI179" s="215"/>
      <c r="DJ179" s="215"/>
      <c r="DK179" s="215"/>
      <c r="DL179" s="215"/>
      <c r="DM179" s="216"/>
      <c r="DN179" s="233"/>
      <c r="DO179" s="233"/>
      <c r="DP179" s="233"/>
      <c r="DQ179" s="233"/>
      <c r="DR179" s="233"/>
      <c r="DS179" s="216"/>
      <c r="DT179" s="216"/>
      <c r="DU179" s="216"/>
      <c r="DV179" s="216"/>
      <c r="DW179" s="217"/>
      <c r="DX179" s="218"/>
      <c r="DY179" s="223"/>
      <c r="DZ179" s="217"/>
      <c r="EA179" s="227"/>
      <c r="EB179" s="1584"/>
      <c r="EC179" s="217"/>
      <c r="ED179" s="217"/>
      <c r="EE179" s="217"/>
      <c r="EF179" s="217"/>
      <c r="EG179" s="217"/>
      <c r="EH179" s="217"/>
      <c r="EI179" s="209"/>
      <c r="EJ179" s="209"/>
      <c r="EK179" s="209"/>
      <c r="EL179" s="209"/>
      <c r="EM179" s="209"/>
      <c r="EN179" s="209"/>
      <c r="EO179" s="209"/>
      <c r="EP179" s="209"/>
      <c r="EQ179" s="209"/>
      <c r="ER179" s="209"/>
      <c r="ES179" s="209"/>
      <c r="ET179" s="209"/>
      <c r="EU179" s="209"/>
      <c r="EV179" s="209"/>
      <c r="EW179" s="209"/>
      <c r="EX179" s="209"/>
      <c r="EY179" s="209"/>
      <c r="EZ179" s="209"/>
      <c r="FA179" s="209"/>
      <c r="FB179" s="209"/>
      <c r="FC179" s="209"/>
      <c r="FD179" s="209"/>
      <c r="FE179" s="209"/>
      <c r="FF179" s="209"/>
      <c r="FG179" s="209"/>
      <c r="FH179" s="209"/>
      <c r="FI179" s="209"/>
      <c r="FJ179" s="209"/>
      <c r="FK179" s="209"/>
      <c r="FL179" s="209"/>
      <c r="FM179" s="209"/>
      <c r="FN179" s="209"/>
      <c r="FO179" s="209"/>
    </row>
    <row r="180" spans="3:176" ht="17.399999999999999" hidden="1">
      <c r="C180" s="1083"/>
      <c r="D180" s="1079"/>
      <c r="E180" s="1080"/>
      <c r="F180" s="1084"/>
      <c r="G180" s="1086"/>
      <c r="H180" s="1080"/>
      <c r="I180" s="1080"/>
      <c r="J180" s="1080"/>
      <c r="K180" s="1080"/>
      <c r="L180" s="2103"/>
      <c r="M180" s="2103"/>
      <c r="N180" s="2103"/>
      <c r="O180" s="2103"/>
      <c r="P180" s="2103"/>
      <c r="Q180" s="1084"/>
      <c r="AB180" s="1083" t="str">
        <f>IF(S304&gt;0,AB178,IF(S304=0,AB177))</f>
        <v>Fuel Funds</v>
      </c>
      <c r="CI180" s="212"/>
      <c r="CJ180" s="212"/>
      <c r="CK180" s="212"/>
      <c r="CL180" s="212"/>
      <c r="CM180" s="212"/>
      <c r="CN180" s="212"/>
      <c r="CO180" s="212"/>
      <c r="CP180" s="212"/>
      <c r="CQ180" s="212"/>
      <c r="CR180" s="212"/>
      <c r="CS180" s="212"/>
      <c r="CT180" s="212"/>
      <c r="CU180" s="212"/>
      <c r="CV180" s="212"/>
      <c r="CW180" s="212"/>
      <c r="CX180" s="212"/>
      <c r="CY180" s="212"/>
      <c r="CZ180" s="212"/>
      <c r="DA180" s="2102"/>
      <c r="DB180" s="212"/>
      <c r="DC180" s="212"/>
      <c r="DD180" s="212"/>
      <c r="DE180" s="1564"/>
      <c r="DF180" s="212"/>
      <c r="DG180" s="215"/>
      <c r="DH180" s="215"/>
      <c r="DI180" s="215"/>
      <c r="DJ180" s="215"/>
      <c r="DK180" s="215"/>
      <c r="DL180" s="215"/>
      <c r="DM180" s="216"/>
      <c r="DN180" s="233"/>
      <c r="DO180" s="233"/>
      <c r="DP180" s="233"/>
      <c r="DQ180" s="233"/>
      <c r="DR180" s="233"/>
      <c r="DS180" s="216"/>
      <c r="DT180" s="216"/>
      <c r="DU180" s="216"/>
      <c r="DV180" s="216"/>
      <c r="DW180" s="217"/>
      <c r="DX180" s="218"/>
      <c r="DY180" s="223"/>
      <c r="DZ180" s="217"/>
      <c r="EA180" s="227"/>
      <c r="EB180" s="1584"/>
      <c r="EC180" s="217"/>
      <c r="ED180" s="217"/>
      <c r="EE180" s="217"/>
      <c r="EF180" s="217"/>
      <c r="EG180" s="217"/>
      <c r="EH180" s="217"/>
      <c r="EI180" s="209"/>
      <c r="EJ180" s="209"/>
      <c r="EK180" s="209"/>
      <c r="EL180" s="209"/>
      <c r="EM180" s="209"/>
      <c r="EN180" s="209"/>
      <c r="EO180" s="209"/>
      <c r="EP180" s="209"/>
      <c r="EQ180" s="209"/>
      <c r="ER180" s="209"/>
      <c r="ES180" s="209"/>
      <c r="ET180" s="209"/>
      <c r="EU180" s="209"/>
      <c r="EV180" s="209"/>
      <c r="EW180" s="209"/>
      <c r="EX180" s="209"/>
      <c r="EY180" s="209"/>
      <c r="EZ180" s="209"/>
      <c r="FA180" s="209"/>
      <c r="FB180" s="209"/>
      <c r="FC180" s="209"/>
      <c r="FD180" s="209"/>
      <c r="FE180" s="209"/>
      <c r="FF180" s="209"/>
      <c r="FG180" s="209"/>
      <c r="FH180" s="209"/>
      <c r="FI180" s="209"/>
      <c r="FJ180" s="209"/>
      <c r="FK180" s="209"/>
      <c r="FL180" s="209"/>
      <c r="FM180" s="209"/>
      <c r="FN180" s="209"/>
      <c r="FO180" s="209"/>
    </row>
    <row r="181" spans="3:176" hidden="1">
      <c r="C181" s="1083"/>
      <c r="D181" s="1079"/>
      <c r="E181" s="1080"/>
      <c r="F181" s="1084"/>
      <c r="G181" s="1086"/>
      <c r="H181" s="1080"/>
      <c r="I181" s="1080"/>
      <c r="J181" s="1080"/>
      <c r="K181" s="1080"/>
      <c r="L181" s="1084"/>
      <c r="M181" s="1080"/>
      <c r="N181" s="1080"/>
      <c r="O181" s="1084"/>
      <c r="P181" s="1084"/>
      <c r="Q181" s="1084"/>
      <c r="AB181" s="2104" t="s">
        <v>131</v>
      </c>
      <c r="AC181" s="2105"/>
      <c r="AD181" s="2105"/>
      <c r="AE181" s="2105"/>
      <c r="AF181" s="2105"/>
      <c r="AG181" s="2105"/>
      <c r="AH181" s="2105"/>
      <c r="AI181" s="2106"/>
      <c r="AJ181" s="1328"/>
      <c r="AK181" s="1328"/>
      <c r="AL181" s="1579"/>
      <c r="AM181" s="1579"/>
      <c r="AN181" s="1579"/>
      <c r="CI181" s="212"/>
      <c r="CJ181" s="212"/>
      <c r="CK181" s="212"/>
      <c r="CL181" s="212"/>
      <c r="CM181" s="212"/>
      <c r="CN181" s="212"/>
      <c r="CO181" s="212"/>
      <c r="CP181" s="212"/>
      <c r="CQ181" s="212"/>
      <c r="CR181" s="212"/>
      <c r="CS181" s="212"/>
      <c r="CT181" s="212"/>
      <c r="CU181" s="212"/>
      <c r="CV181" s="212"/>
      <c r="CW181" s="212"/>
      <c r="CX181" s="212"/>
      <c r="CY181" s="212"/>
      <c r="CZ181" s="212"/>
      <c r="DA181" s="2102"/>
      <c r="DB181" s="212"/>
      <c r="DC181" s="212"/>
      <c r="DD181" s="212"/>
      <c r="DE181" s="1564"/>
      <c r="DF181" s="212"/>
      <c r="DG181" s="215"/>
      <c r="DH181" s="215"/>
      <c r="DI181" s="215"/>
      <c r="DJ181" s="215"/>
      <c r="DK181" s="215"/>
      <c r="DL181" s="215"/>
      <c r="DM181" s="216"/>
      <c r="DN181" s="233"/>
      <c r="DO181" s="233"/>
      <c r="DP181" s="233"/>
      <c r="DQ181" s="233"/>
      <c r="DR181" s="233"/>
      <c r="DS181" s="216"/>
      <c r="DT181" s="216"/>
      <c r="DU181" s="216"/>
      <c r="DV181" s="216"/>
      <c r="DW181" s="217"/>
      <c r="DX181" s="218"/>
      <c r="DY181" s="223"/>
      <c r="DZ181" s="217"/>
      <c r="EA181" s="227"/>
      <c r="EB181" s="1584"/>
      <c r="EC181" s="217"/>
      <c r="ED181" s="217"/>
      <c r="EE181" s="217"/>
      <c r="EF181" s="217"/>
      <c r="EG181" s="217"/>
      <c r="EH181" s="217"/>
      <c r="EI181" s="209"/>
      <c r="EJ181" s="209"/>
      <c r="EK181" s="209"/>
      <c r="EL181" s="209"/>
      <c r="EM181" s="209"/>
      <c r="EN181" s="209"/>
      <c r="EO181" s="209"/>
      <c r="EP181" s="209"/>
      <c r="EQ181" s="209"/>
      <c r="ER181" s="209"/>
      <c r="ES181" s="209"/>
      <c r="ET181" s="209"/>
      <c r="EU181" s="209"/>
      <c r="EV181" s="209"/>
      <c r="EW181" s="209"/>
      <c r="EX181" s="209"/>
      <c r="EY181" s="209"/>
      <c r="EZ181" s="209"/>
      <c r="FA181" s="209"/>
      <c r="FB181" s="209"/>
      <c r="FC181" s="209"/>
      <c r="FD181" s="209"/>
      <c r="FE181" s="209"/>
      <c r="FF181" s="209"/>
      <c r="FG181" s="209"/>
      <c r="FH181" s="209"/>
      <c r="FI181" s="209"/>
      <c r="FJ181" s="209"/>
      <c r="FK181" s="209"/>
      <c r="FL181" s="209"/>
      <c r="FM181" s="209"/>
      <c r="FN181" s="209"/>
      <c r="FO181" s="209"/>
    </row>
    <row r="182" spans="3:176" ht="18" hidden="1" thickBot="1">
      <c r="C182" s="1083"/>
      <c r="D182" s="1079"/>
      <c r="E182" s="1080"/>
      <c r="F182" s="1084"/>
      <c r="G182" s="1086"/>
      <c r="H182" s="1080"/>
      <c r="I182" s="1080"/>
      <c r="J182" s="1080"/>
      <c r="K182" s="1080"/>
      <c r="L182" s="1084"/>
      <c r="M182" s="1080"/>
      <c r="N182" s="1080"/>
      <c r="O182" s="1084"/>
      <c r="P182" s="1084"/>
      <c r="Q182" s="1084"/>
      <c r="AB182" s="2104" t="s">
        <v>132</v>
      </c>
      <c r="AC182" s="2105"/>
      <c r="AD182" s="2105"/>
      <c r="AE182" s="2105"/>
      <c r="AF182" s="2105"/>
      <c r="AG182" s="2105"/>
      <c r="AH182" s="2105"/>
      <c r="AI182" s="2106"/>
      <c r="AJ182" s="1328"/>
      <c r="AK182" s="1328"/>
      <c r="AL182" s="1579"/>
      <c r="AM182" s="1579"/>
      <c r="AN182" s="1579"/>
      <c r="AW182" s="1093"/>
      <c r="AX182" s="1093"/>
      <c r="AY182" s="1093"/>
      <c r="AZ182" s="1093"/>
      <c r="BA182" s="1093"/>
      <c r="BB182" s="1093"/>
      <c r="BC182" s="1093"/>
      <c r="BD182" s="1093"/>
      <c r="BE182" s="1093"/>
      <c r="BF182" s="1093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CI182" s="212"/>
      <c r="CJ182" s="212"/>
      <c r="CK182" s="212"/>
      <c r="CL182" s="212"/>
      <c r="CM182" s="212"/>
      <c r="CN182" s="212"/>
      <c r="CO182" s="212"/>
      <c r="CP182" s="212"/>
      <c r="CQ182" s="212"/>
      <c r="CR182" s="212"/>
      <c r="CS182" s="212"/>
      <c r="CT182" s="212"/>
      <c r="CU182" s="212"/>
      <c r="CV182" s="212"/>
      <c r="CW182" s="212"/>
      <c r="CX182" s="212"/>
      <c r="CY182" s="212"/>
      <c r="CZ182" s="212"/>
      <c r="DA182" s="2102"/>
      <c r="DB182" s="212"/>
      <c r="DC182" s="212"/>
      <c r="DD182" s="212"/>
      <c r="DE182" s="1564"/>
      <c r="DF182" s="212"/>
      <c r="DG182" s="215"/>
      <c r="DH182" s="215"/>
      <c r="DI182" s="215"/>
      <c r="DJ182" s="215"/>
      <c r="DK182" s="215"/>
      <c r="DL182" s="215"/>
      <c r="DM182" s="234"/>
      <c r="DN182" s="234"/>
      <c r="DO182" s="234"/>
      <c r="DP182" s="234"/>
      <c r="DQ182" s="234"/>
      <c r="DR182" s="234"/>
      <c r="DS182" s="1562"/>
      <c r="DT182" s="1562"/>
      <c r="DU182" s="1562"/>
      <c r="DV182" s="1562"/>
      <c r="DW182" s="853"/>
      <c r="DX182" s="235"/>
      <c r="DY182" s="853"/>
      <c r="DZ182" s="221"/>
      <c r="EA182" s="227"/>
      <c r="EB182" s="1584"/>
      <c r="EC182" s="217"/>
      <c r="ED182" s="217"/>
      <c r="EE182" s="217"/>
      <c r="EF182" s="217"/>
      <c r="EG182" s="217"/>
      <c r="EH182" s="217"/>
      <c r="EI182" s="209"/>
      <c r="EJ182" s="209"/>
      <c r="EK182" s="209"/>
      <c r="EL182" s="209"/>
      <c r="EM182" s="209"/>
      <c r="EN182" s="209"/>
      <c r="EO182" s="209"/>
      <c r="EP182" s="209"/>
      <c r="EQ182" s="209"/>
      <c r="ER182" s="209"/>
      <c r="ES182" s="209"/>
      <c r="ET182" s="209"/>
      <c r="EU182" s="209"/>
      <c r="EV182" s="209"/>
      <c r="EW182" s="209"/>
      <c r="EX182" s="209"/>
      <c r="EY182" s="209"/>
      <c r="EZ182" s="209"/>
      <c r="FA182" s="209"/>
      <c r="FB182" s="209"/>
      <c r="FC182" s="209"/>
      <c r="FD182" s="209"/>
      <c r="FE182" s="209"/>
      <c r="FF182" s="209"/>
      <c r="FG182" s="209"/>
      <c r="FH182" s="209"/>
      <c r="FI182" s="209"/>
      <c r="FJ182" s="209"/>
      <c r="FK182" s="209"/>
      <c r="FL182" s="209"/>
      <c r="FM182" s="209"/>
      <c r="FN182" s="209"/>
      <c r="FO182" s="209"/>
    </row>
    <row r="183" spans="3:176" ht="18" hidden="1" thickBot="1">
      <c r="C183" s="1083"/>
      <c r="D183" s="1079"/>
      <c r="E183" s="1080"/>
      <c r="F183" s="1084"/>
      <c r="G183" s="1084"/>
      <c r="H183" s="1080"/>
      <c r="I183" s="1080"/>
      <c r="J183" s="1080"/>
      <c r="K183" s="1080"/>
      <c r="L183" s="1084"/>
      <c r="M183" s="1080"/>
      <c r="N183" s="1080"/>
      <c r="O183" s="1084"/>
      <c r="P183" s="1084"/>
      <c r="Q183" s="1084"/>
      <c r="AW183" s="1093"/>
      <c r="AX183" s="1093"/>
      <c r="AY183" s="1093"/>
      <c r="AZ183" s="1093"/>
      <c r="BA183" s="1093"/>
      <c r="BB183" s="1093"/>
      <c r="BC183" s="1093"/>
      <c r="BD183" s="1093"/>
      <c r="BE183" s="1093"/>
      <c r="BF183" s="1093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CI183" s="212"/>
      <c r="CJ183" s="212"/>
      <c r="CK183" s="212"/>
      <c r="CL183" s="854" t="s">
        <v>133</v>
      </c>
      <c r="CM183" s="209" t="s">
        <v>123</v>
      </c>
      <c r="CN183" s="212"/>
      <c r="CO183" s="212"/>
      <c r="CP183" s="212"/>
      <c r="CQ183" s="212"/>
      <c r="CR183" s="212"/>
      <c r="CS183" s="212"/>
      <c r="CT183" s="212"/>
      <c r="CU183" s="212"/>
      <c r="CV183" s="212"/>
      <c r="CW183" s="212"/>
      <c r="CX183" s="212"/>
      <c r="CY183" s="212"/>
      <c r="CZ183" s="212"/>
      <c r="DA183" s="2102"/>
      <c r="DB183" s="212"/>
      <c r="DC183" s="212"/>
      <c r="DD183" s="212"/>
      <c r="DE183" s="212"/>
      <c r="DF183" s="212"/>
      <c r="DG183" s="215"/>
      <c r="DH183" s="215"/>
      <c r="DI183" s="215"/>
      <c r="DJ183" s="215"/>
      <c r="DK183" s="215"/>
      <c r="DL183" s="215"/>
      <c r="DM183" s="1562"/>
      <c r="DN183" s="1562"/>
      <c r="DO183" s="1562"/>
      <c r="DP183" s="1562"/>
      <c r="DQ183" s="1562"/>
      <c r="DR183" s="1562"/>
      <c r="DS183" s="1562"/>
      <c r="DT183" s="1562"/>
      <c r="DU183" s="1562"/>
      <c r="DV183" s="1562"/>
      <c r="DW183" s="853"/>
      <c r="DX183" s="218"/>
      <c r="DY183" s="223"/>
      <c r="DZ183" s="221"/>
      <c r="EA183" s="227"/>
      <c r="EB183" s="1584"/>
      <c r="EC183" s="217"/>
      <c r="ED183" s="217"/>
      <c r="EE183" s="217"/>
      <c r="EF183" s="217"/>
      <c r="EG183" s="217"/>
      <c r="EH183" s="217"/>
      <c r="EI183" s="209"/>
      <c r="EJ183" s="209"/>
      <c r="EK183" s="209"/>
      <c r="EL183" s="209"/>
      <c r="EM183" s="209"/>
      <c r="EN183" s="209"/>
      <c r="EO183" s="209"/>
      <c r="EP183" s="209"/>
      <c r="EQ183" s="209"/>
      <c r="ER183" s="209"/>
      <c r="ES183" s="209"/>
      <c r="ET183" s="209"/>
      <c r="EU183" s="209"/>
      <c r="EV183" s="209"/>
      <c r="EW183" s="209"/>
      <c r="EX183" s="209"/>
      <c r="EY183" s="209"/>
      <c r="EZ183" s="209"/>
      <c r="FA183" s="209"/>
      <c r="FB183" s="209"/>
      <c r="FC183" s="209"/>
      <c r="FD183" s="209"/>
      <c r="FE183" s="209"/>
      <c r="FF183" s="209"/>
      <c r="FG183" s="209"/>
      <c r="FH183" s="209"/>
      <c r="FI183" s="209"/>
      <c r="FJ183" s="209"/>
      <c r="FK183" s="209"/>
      <c r="FL183" s="209"/>
      <c r="FM183" s="209"/>
      <c r="FN183" s="209"/>
      <c r="FO183" s="209"/>
    </row>
    <row r="184" spans="3:176" ht="18" hidden="1" thickBot="1">
      <c r="C184" s="1083"/>
      <c r="D184" s="1079"/>
      <c r="E184" s="1080"/>
      <c r="F184" s="1084"/>
      <c r="G184" s="1084"/>
      <c r="H184" s="1084"/>
      <c r="I184" s="1084"/>
      <c r="J184" s="1084"/>
      <c r="K184" s="1084"/>
      <c r="L184" s="1084"/>
      <c r="M184" s="1084"/>
      <c r="N184" s="1084"/>
      <c r="O184" s="1084"/>
      <c r="P184" s="1084"/>
      <c r="Q184" s="1084"/>
      <c r="R184" s="1084"/>
      <c r="S184" s="1084"/>
      <c r="T184" s="1084"/>
      <c r="U184" s="1084"/>
      <c r="V184" s="1084"/>
      <c r="W184" s="1084"/>
      <c r="X184" s="1084"/>
      <c r="Y184" s="1084"/>
      <c r="Z184" s="1084"/>
      <c r="AA184" s="1084"/>
      <c r="AB184" s="1084"/>
      <c r="AC184" s="1084"/>
      <c r="AD184" s="1084"/>
      <c r="AE184" s="1084"/>
      <c r="AF184" s="1084"/>
      <c r="AG184" s="1084"/>
      <c r="AH184" s="1084"/>
      <c r="AI184" s="1084"/>
      <c r="AJ184" s="1081"/>
      <c r="AK184" s="1081"/>
      <c r="AL184" s="1084"/>
      <c r="AM184" s="1084"/>
      <c r="AN184" s="1084"/>
      <c r="AO184" s="1084"/>
      <c r="AP184" s="1085"/>
      <c r="AQ184" s="1084"/>
      <c r="AR184" s="1084"/>
      <c r="AS184" s="1084"/>
      <c r="AT184" s="1084"/>
      <c r="AU184" s="1084"/>
      <c r="AV184" s="1084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84"/>
      <c r="BW184" s="1084"/>
      <c r="BX184" s="1084"/>
      <c r="BY184" s="1084"/>
      <c r="BZ184" s="1084"/>
      <c r="CA184" s="1076"/>
      <c r="CB184" s="1081"/>
      <c r="CC184" s="1081"/>
      <c r="CD184" s="1077"/>
      <c r="CE184" s="1077"/>
      <c r="CF184" s="213"/>
      <c r="CG184" s="213"/>
      <c r="CH184" s="213"/>
      <c r="CI184" s="213"/>
      <c r="CJ184" s="213"/>
      <c r="CK184" s="213"/>
      <c r="CL184" s="209" t="s">
        <v>124</v>
      </c>
      <c r="CM184" s="505">
        <v>157</v>
      </c>
      <c r="CX184" s="212"/>
      <c r="CY184" s="236"/>
      <c r="CZ184" s="212"/>
      <c r="DA184" s="1577"/>
      <c r="DB184" s="212"/>
      <c r="DC184" s="212"/>
      <c r="DD184" s="212"/>
      <c r="DE184" s="212"/>
      <c r="DF184" s="212"/>
      <c r="DG184" s="216"/>
      <c r="DH184" s="216"/>
      <c r="DI184" s="216"/>
      <c r="DJ184" s="216"/>
      <c r="DK184" s="237"/>
      <c r="DL184" s="237"/>
      <c r="DM184" s="1562"/>
      <c r="DN184" s="1562"/>
      <c r="DO184" s="1562"/>
      <c r="DP184" s="1562"/>
      <c r="DQ184" s="1562"/>
      <c r="DR184" s="1562"/>
      <c r="DS184" s="1562"/>
      <c r="DT184" s="1562"/>
      <c r="DU184" s="1562"/>
      <c r="DV184" s="1562"/>
      <c r="DW184" s="853"/>
      <c r="DX184" s="235"/>
      <c r="DY184" s="223"/>
      <c r="DZ184" s="221"/>
      <c r="EA184" s="238"/>
      <c r="EB184" s="1584"/>
      <c r="EC184" s="217"/>
      <c r="ED184" s="217"/>
      <c r="EE184" s="217"/>
      <c r="EF184" s="217"/>
      <c r="EG184" s="217"/>
      <c r="EH184" s="217"/>
      <c r="EI184" s="209"/>
      <c r="EJ184" s="209"/>
      <c r="EK184" s="209"/>
      <c r="EL184" s="209"/>
      <c r="EM184" s="209"/>
      <c r="EN184" s="209"/>
      <c r="EO184" s="209"/>
      <c r="EP184" s="209"/>
      <c r="EQ184" s="209"/>
      <c r="ER184" s="209"/>
      <c r="ES184" s="209"/>
      <c r="ET184" s="209"/>
      <c r="EU184" s="209"/>
      <c r="EV184" s="209"/>
      <c r="EW184" s="209"/>
      <c r="EX184" s="209"/>
      <c r="EY184" s="209"/>
      <c r="EZ184" s="209"/>
      <c r="FA184" s="209"/>
      <c r="FB184" s="209"/>
      <c r="FC184" s="209"/>
      <c r="FD184" s="209"/>
      <c r="FE184" s="209"/>
      <c r="FF184" s="209"/>
      <c r="FG184" s="209"/>
      <c r="FH184" s="209"/>
      <c r="FI184" s="209"/>
      <c r="FJ184" s="209"/>
      <c r="FK184" s="209"/>
      <c r="FL184" s="209"/>
      <c r="FM184" s="209"/>
      <c r="FN184" s="209"/>
      <c r="FO184" s="209"/>
    </row>
    <row r="185" spans="3:176" ht="16.2" hidden="1" thickTop="1" thickBot="1">
      <c r="C185" s="1083"/>
      <c r="D185" s="1079"/>
      <c r="E185" s="1080"/>
      <c r="F185" s="1084"/>
      <c r="G185" s="1084"/>
      <c r="H185" s="1084"/>
      <c r="J185" s="1367"/>
      <c r="K185" s="1367"/>
      <c r="L185" s="1367"/>
      <c r="N185" s="1367"/>
      <c r="O185" s="1367"/>
      <c r="P185" s="1367"/>
      <c r="Q185" s="1367"/>
      <c r="R185" s="1367"/>
      <c r="T185" s="1366"/>
      <c r="U185" s="1366"/>
      <c r="V185" s="1366"/>
      <c r="W185" s="1366"/>
      <c r="X185" s="1366"/>
      <c r="Y185" s="1366"/>
      <c r="Z185" s="1366"/>
      <c r="AA185" s="1366"/>
      <c r="AB185" s="1366"/>
      <c r="AC185" s="1366"/>
      <c r="AD185" s="1366"/>
      <c r="AE185" s="1366"/>
      <c r="AF185" s="1366"/>
      <c r="AG185" s="1366"/>
      <c r="AI185" s="1367"/>
      <c r="AJ185" s="1367"/>
      <c r="AK185" s="1367"/>
      <c r="AL185" s="1367"/>
      <c r="AM185" s="1367"/>
      <c r="AN185" s="1367"/>
      <c r="AO185" s="1367"/>
      <c r="AP185" s="1367"/>
      <c r="AQ185" s="1367"/>
      <c r="AR185" s="1369"/>
      <c r="AS185" s="1084"/>
      <c r="AT185" s="1889" t="s">
        <v>96</v>
      </c>
      <c r="AU185" s="1889"/>
      <c r="AV185" s="1889"/>
      <c r="AW185" s="1889"/>
      <c r="AX185" s="1889"/>
      <c r="AY185" s="1889"/>
      <c r="AZ185" s="1889"/>
      <c r="BA185" s="1889"/>
      <c r="BB185" s="1889"/>
      <c r="BC185" s="1889"/>
      <c r="BD185" s="1889"/>
      <c r="BE185" s="1889"/>
      <c r="BF185" s="1889"/>
      <c r="BG185" s="1889"/>
      <c r="BH185" s="1889"/>
      <c r="BI185" s="1889"/>
      <c r="BJ185" s="1889"/>
      <c r="BK185" s="1889"/>
      <c r="BL185" s="1889"/>
      <c r="BN185" s="1094"/>
      <c r="BO185" s="1094"/>
      <c r="BP185" s="1094"/>
      <c r="BQ185" s="1094"/>
      <c r="BR185" s="1094"/>
      <c r="BS185" s="1084"/>
      <c r="BT185" s="1084"/>
      <c r="BU185" s="1084"/>
      <c r="BV185" s="1084"/>
      <c r="BW185" s="1084"/>
      <c r="BX185" s="1084"/>
      <c r="BY185" s="1084"/>
      <c r="BZ185" s="1084"/>
      <c r="CA185" s="1076"/>
      <c r="CB185" s="1081"/>
      <c r="CC185" s="1081"/>
      <c r="CD185" s="1077"/>
      <c r="CE185" s="1077"/>
      <c r="CF185" s="213"/>
      <c r="CG185" s="213"/>
      <c r="CH185" s="213"/>
      <c r="CI185" s="213"/>
      <c r="CJ185" s="213"/>
      <c r="CK185" s="213"/>
      <c r="CL185" s="209" t="s">
        <v>134</v>
      </c>
      <c r="CM185" s="209">
        <f>BT19</f>
        <v>0</v>
      </c>
      <c r="CX185" s="212"/>
      <c r="CY185" s="212"/>
      <c r="CZ185" s="212"/>
      <c r="DA185" s="212"/>
      <c r="DB185" s="212"/>
      <c r="DC185" s="212"/>
      <c r="DD185" s="212"/>
      <c r="DE185" s="1564"/>
      <c r="DF185" s="212"/>
      <c r="DG185" s="216"/>
      <c r="DH185" s="216"/>
      <c r="DI185" s="216"/>
      <c r="DJ185" s="216"/>
      <c r="DK185" s="237"/>
      <c r="DL185" s="237"/>
      <c r="DM185" s="216"/>
      <c r="DN185" s="216"/>
      <c r="DO185" s="216"/>
      <c r="DP185" s="216"/>
      <c r="DQ185" s="216"/>
      <c r="DR185" s="216"/>
      <c r="DS185" s="216"/>
      <c r="DT185" s="216"/>
      <c r="DU185" s="216"/>
      <c r="DV185" s="216"/>
      <c r="DW185" s="221"/>
      <c r="DX185" s="222"/>
      <c r="DY185" s="223"/>
      <c r="DZ185" s="221"/>
      <c r="EA185" s="1584"/>
      <c r="EB185" s="1584"/>
      <c r="EC185" s="217"/>
      <c r="ED185" s="217"/>
      <c r="EE185" s="217"/>
      <c r="EF185" s="217"/>
      <c r="EG185" s="217"/>
      <c r="EH185" s="217"/>
      <c r="EI185" s="209"/>
      <c r="EJ185" s="209"/>
      <c r="EK185" s="209"/>
      <c r="EL185" s="209"/>
      <c r="EM185" s="209"/>
      <c r="EN185" s="209"/>
      <c r="EO185" s="209"/>
      <c r="EP185" s="209"/>
      <c r="EQ185" s="209"/>
      <c r="ER185" s="209"/>
      <c r="ES185" s="209"/>
      <c r="ET185" s="209"/>
      <c r="EU185" s="209"/>
      <c r="EV185" s="209"/>
      <c r="EW185" s="209"/>
      <c r="EX185" s="209"/>
      <c r="EY185" s="209"/>
      <c r="EZ185" s="209"/>
      <c r="FA185" s="209"/>
      <c r="FB185" s="209"/>
      <c r="FC185" s="209"/>
      <c r="FD185" s="209"/>
      <c r="FE185" s="209"/>
      <c r="FF185" s="209"/>
      <c r="FG185" s="209"/>
      <c r="FH185" s="209"/>
      <c r="FI185" s="209"/>
      <c r="FJ185" s="209"/>
      <c r="FK185" s="209"/>
      <c r="FL185" s="209"/>
      <c r="FM185" s="209"/>
      <c r="FN185" s="209"/>
      <c r="FO185" s="209"/>
    </row>
    <row r="186" spans="3:176" ht="15.6" hidden="1" thickBot="1">
      <c r="C186" s="1083"/>
      <c r="D186" s="1079"/>
      <c r="E186" s="1080"/>
      <c r="F186" s="1084"/>
      <c r="G186" s="1084"/>
      <c r="H186" s="1084"/>
      <c r="I186" s="1361"/>
      <c r="J186" s="1361"/>
      <c r="K186" s="1361"/>
      <c r="L186" s="1361"/>
      <c r="M186" s="1361"/>
      <c r="N186" s="1361"/>
      <c r="O186" s="1361"/>
      <c r="P186" s="1361"/>
      <c r="Q186" s="1361"/>
      <c r="R186" s="1361"/>
      <c r="S186" s="1368"/>
      <c r="T186" s="1368"/>
      <c r="U186" s="1368"/>
      <c r="V186" s="1368"/>
      <c r="W186" s="1368"/>
      <c r="X186" s="1368"/>
      <c r="Y186" s="1368"/>
      <c r="Z186" s="1368"/>
      <c r="AA186" s="1368"/>
      <c r="AB186" s="1368"/>
      <c r="AC186" s="1368"/>
      <c r="AD186" s="1368"/>
      <c r="AE186" s="1368"/>
      <c r="AF186" s="1368"/>
      <c r="AG186" s="1368"/>
      <c r="AH186" s="1361"/>
      <c r="AI186" s="1361"/>
      <c r="AJ186" s="1361"/>
      <c r="AK186" s="1361"/>
      <c r="AL186" s="1361"/>
      <c r="AM186" s="1361"/>
      <c r="AN186" s="1361"/>
      <c r="AO186" s="1361"/>
      <c r="AP186" s="1361"/>
      <c r="AQ186" s="1361"/>
      <c r="AR186" s="1370"/>
      <c r="AS186" s="1084"/>
      <c r="AT186" s="1889" t="s">
        <v>135</v>
      </c>
      <c r="AU186" s="1889"/>
      <c r="AV186" s="1889"/>
      <c r="AW186" s="1889"/>
      <c r="AX186" s="1889"/>
      <c r="AY186" s="1889"/>
      <c r="AZ186" s="1889"/>
      <c r="BA186" s="1889"/>
      <c r="BB186" s="1889"/>
      <c r="BC186" s="1889"/>
      <c r="BD186" s="1889"/>
      <c r="BE186" s="1889"/>
      <c r="BF186" s="1889"/>
      <c r="BG186" s="1889"/>
      <c r="BH186" s="1889"/>
      <c r="BI186" s="1889"/>
      <c r="BJ186" s="1889"/>
      <c r="BK186" s="1889"/>
      <c r="BL186" s="1889"/>
      <c r="BN186" s="1094"/>
      <c r="BO186" s="1094"/>
      <c r="BP186" s="1094"/>
      <c r="BQ186" s="1094"/>
      <c r="BR186" s="1094"/>
      <c r="BS186" s="1084"/>
      <c r="BT186" s="1084"/>
      <c r="BU186" s="1084"/>
      <c r="BV186" s="1084"/>
      <c r="BW186" s="1084"/>
      <c r="BX186" s="1084"/>
      <c r="BY186" s="1084"/>
      <c r="BZ186" s="1084"/>
      <c r="CA186" s="1076"/>
      <c r="CB186" s="1081"/>
      <c r="CC186" s="1081"/>
      <c r="CD186" s="1077"/>
      <c r="CE186" s="1077"/>
      <c r="CF186" s="213"/>
      <c r="CG186" s="213"/>
      <c r="CH186" s="213"/>
      <c r="CI186" s="213"/>
      <c r="CJ186" s="213"/>
      <c r="CK186" s="213"/>
      <c r="CL186" s="209" t="s">
        <v>136</v>
      </c>
      <c r="CM186" s="209">
        <f>BT20</f>
        <v>0</v>
      </c>
      <c r="CX186" s="212"/>
      <c r="CY186" s="212"/>
      <c r="CZ186" s="212"/>
      <c r="DA186" s="212"/>
      <c r="DB186" s="212"/>
      <c r="DC186" s="212"/>
      <c r="DD186" s="212"/>
      <c r="DE186" s="1564"/>
      <c r="DF186" s="212"/>
      <c r="DG186" s="216"/>
      <c r="DH186" s="216"/>
      <c r="DI186" s="216"/>
      <c r="DJ186" s="216"/>
      <c r="DK186" s="237"/>
      <c r="DL186" s="237"/>
      <c r="DM186" s="216"/>
      <c r="DN186" s="216"/>
      <c r="DO186" s="216"/>
      <c r="DP186" s="216"/>
      <c r="DQ186" s="216"/>
      <c r="DR186" s="216"/>
      <c r="DS186" s="216"/>
      <c r="DT186" s="216"/>
      <c r="DU186" s="216"/>
      <c r="DV186" s="216"/>
      <c r="DW186" s="221"/>
      <c r="DX186" s="222"/>
      <c r="DY186" s="223"/>
      <c r="DZ186" s="221"/>
      <c r="EA186" s="1584"/>
      <c r="EB186" s="1584"/>
      <c r="EC186" s="217"/>
      <c r="ED186" s="217"/>
      <c r="EE186" s="217"/>
      <c r="EF186" s="217"/>
      <c r="EG186" s="217"/>
      <c r="EH186" s="217"/>
      <c r="EI186" s="209"/>
      <c r="EJ186" s="209"/>
      <c r="EK186" s="209"/>
      <c r="EL186" s="209"/>
      <c r="EM186" s="209"/>
      <c r="EN186" s="209"/>
      <c r="EO186" s="209"/>
      <c r="EP186" s="209"/>
      <c r="EQ186" s="209"/>
      <c r="ER186" s="209"/>
      <c r="ES186" s="209"/>
      <c r="ET186" s="209"/>
      <c r="EU186" s="209"/>
      <c r="EV186" s="209"/>
      <c r="EW186" s="209"/>
      <c r="EX186" s="209"/>
      <c r="EY186" s="209"/>
      <c r="EZ186" s="209"/>
      <c r="FA186" s="209"/>
      <c r="FB186" s="209"/>
      <c r="FC186" s="209"/>
      <c r="FD186" s="209"/>
      <c r="FE186" s="209"/>
      <c r="FF186" s="209"/>
      <c r="FG186" s="209"/>
      <c r="FH186" s="209"/>
      <c r="FI186" s="209"/>
      <c r="FJ186" s="209"/>
      <c r="FK186" s="209"/>
      <c r="FL186" s="209"/>
      <c r="FM186" s="209"/>
      <c r="FN186" s="209"/>
      <c r="FO186" s="209"/>
    </row>
    <row r="187" spans="3:176" ht="16.2" hidden="1" thickBot="1">
      <c r="C187" s="1083"/>
      <c r="D187" s="1079"/>
      <c r="E187" s="1080"/>
      <c r="F187" s="1084"/>
      <c r="G187" s="1084"/>
      <c r="H187" s="1084"/>
      <c r="I187" s="2097" t="s">
        <v>84</v>
      </c>
      <c r="J187" s="2097"/>
      <c r="K187" s="2097"/>
      <c r="L187" s="2097"/>
      <c r="M187" s="2098" t="s">
        <v>137</v>
      </c>
      <c r="N187" s="2098"/>
      <c r="O187" s="2098"/>
      <c r="P187" s="2098"/>
      <c r="Q187" s="2098"/>
      <c r="R187" s="2098"/>
      <c r="S187" s="2099" t="s">
        <v>138</v>
      </c>
      <c r="T187" s="2099"/>
      <c r="U187" s="2099"/>
      <c r="V187" s="2099"/>
      <c r="W187" s="2099"/>
      <c r="X187" s="2099"/>
      <c r="Y187" s="2099"/>
      <c r="Z187" s="2099"/>
      <c r="AA187" s="2099"/>
      <c r="AB187" s="2099"/>
      <c r="AC187" s="2099"/>
      <c r="AD187" s="2099"/>
      <c r="AE187" s="2099"/>
      <c r="AF187" s="2099"/>
      <c r="AG187" s="2099"/>
      <c r="AH187" s="2097" t="s">
        <v>139</v>
      </c>
      <c r="AI187" s="2097"/>
      <c r="AJ187" s="2097"/>
      <c r="AK187" s="2097"/>
      <c r="AL187" s="2097"/>
      <c r="AM187" s="2097"/>
      <c r="AN187" s="2097"/>
      <c r="AO187" s="2097"/>
      <c r="AP187" s="2097"/>
      <c r="AQ187" s="2097"/>
      <c r="AR187" s="2100"/>
      <c r="AS187" s="1084"/>
      <c r="AT187" s="1889" t="s">
        <v>140</v>
      </c>
      <c r="AU187" s="1889"/>
      <c r="AV187" s="1889"/>
      <c r="AW187" s="1889"/>
      <c r="AX187" s="1889"/>
      <c r="AY187" s="1889"/>
      <c r="AZ187" s="1889"/>
      <c r="BA187" s="1889"/>
      <c r="BB187" s="1889"/>
      <c r="BC187" s="1889"/>
      <c r="BD187" s="1889"/>
      <c r="BE187" s="1889"/>
      <c r="BF187" s="1889"/>
      <c r="BG187" s="1889"/>
      <c r="BH187" s="1889"/>
      <c r="BI187" s="1889"/>
      <c r="BJ187" s="1889"/>
      <c r="BK187" s="1889"/>
      <c r="BL187" s="1889"/>
      <c r="BN187" s="1094"/>
      <c r="BO187" s="1094"/>
      <c r="BP187" s="1094"/>
      <c r="BQ187" s="1094"/>
      <c r="BR187" s="1094"/>
      <c r="BS187" s="1084"/>
      <c r="BT187" s="1084"/>
      <c r="BU187" s="1084"/>
      <c r="BV187" s="1084"/>
      <c r="BW187" s="1084"/>
      <c r="BX187" s="1084"/>
      <c r="BY187" s="1084"/>
      <c r="BZ187" s="1084"/>
      <c r="CA187" s="1076"/>
      <c r="CB187" s="1081"/>
      <c r="CC187" s="1081"/>
      <c r="CD187" s="1077"/>
      <c r="CE187" s="1077"/>
      <c r="CF187" s="213"/>
      <c r="CG187" s="213"/>
      <c r="CH187" s="213"/>
      <c r="CI187" s="213"/>
      <c r="CJ187" s="213"/>
      <c r="CK187" s="239"/>
      <c r="CL187" s="209" t="s">
        <v>141</v>
      </c>
      <c r="CM187" s="209">
        <f>BT21</f>
        <v>0</v>
      </c>
      <c r="CX187" s="212"/>
      <c r="CY187" s="212"/>
      <c r="CZ187" s="212"/>
      <c r="DA187" s="212"/>
      <c r="DB187" s="212"/>
      <c r="DC187" s="212"/>
      <c r="DD187" s="212"/>
      <c r="DE187" s="1564"/>
      <c r="DF187" s="212"/>
      <c r="DG187" s="216"/>
      <c r="DH187" s="216"/>
      <c r="DI187" s="216"/>
      <c r="DJ187" s="216"/>
      <c r="DK187" s="237"/>
      <c r="DL187" s="237"/>
      <c r="DM187" s="216"/>
      <c r="DN187" s="216"/>
      <c r="DO187" s="216"/>
      <c r="DP187" s="216"/>
      <c r="DQ187" s="216"/>
      <c r="DR187" s="216"/>
      <c r="DS187" s="216"/>
      <c r="DT187" s="216"/>
      <c r="DU187" s="216"/>
      <c r="DV187" s="216"/>
      <c r="DW187" s="221"/>
      <c r="DX187" s="222"/>
      <c r="DY187" s="223"/>
      <c r="DZ187" s="221"/>
      <c r="EA187" s="1584"/>
      <c r="EB187" s="1584"/>
      <c r="EC187" s="217"/>
      <c r="ED187" s="217"/>
      <c r="EE187" s="217"/>
      <c r="EF187" s="217"/>
      <c r="EG187" s="217"/>
      <c r="EH187" s="217"/>
      <c r="EI187" s="209"/>
      <c r="EJ187" s="209"/>
      <c r="EK187" s="209"/>
      <c r="EL187" s="209"/>
      <c r="EM187" s="209"/>
      <c r="EN187" s="209"/>
      <c r="EO187" s="209"/>
      <c r="EP187" s="209"/>
      <c r="EQ187" s="209"/>
      <c r="ER187" s="209"/>
      <c r="ES187" s="209"/>
      <c r="ET187" s="209"/>
      <c r="EU187" s="209"/>
      <c r="EV187" s="209"/>
      <c r="EW187" s="209"/>
      <c r="EX187" s="209"/>
      <c r="EY187" s="209"/>
      <c r="EZ187" s="209"/>
      <c r="FA187" s="209"/>
      <c r="FB187" s="209"/>
      <c r="FC187" s="209"/>
      <c r="FD187" s="209"/>
      <c r="FE187" s="209"/>
      <c r="FF187" s="209"/>
      <c r="FG187" s="209"/>
      <c r="FH187" s="209"/>
      <c r="FI187" s="209"/>
      <c r="FJ187" s="209"/>
      <c r="FK187" s="209"/>
      <c r="FL187" s="209"/>
      <c r="FM187" s="209"/>
      <c r="FN187" s="209"/>
      <c r="FO187" s="209"/>
    </row>
    <row r="188" spans="3:176" ht="15.6" hidden="1" thickTop="1">
      <c r="C188" s="1083"/>
      <c r="D188" s="1079"/>
      <c r="E188" s="1080"/>
      <c r="F188" s="1084"/>
      <c r="G188" s="1084"/>
      <c r="H188" s="1084"/>
      <c r="I188" s="1084"/>
      <c r="J188" s="1084"/>
      <c r="K188" s="1084"/>
      <c r="L188" s="1084"/>
      <c r="M188" s="1084"/>
      <c r="N188" s="1084"/>
      <c r="O188" s="1084"/>
      <c r="P188" s="1084"/>
      <c r="Q188" s="1084"/>
      <c r="R188" s="1084"/>
      <c r="S188" s="1084"/>
      <c r="T188" s="1084"/>
      <c r="U188" s="1084"/>
      <c r="V188" s="1084"/>
      <c r="W188" s="1084"/>
      <c r="X188" s="1084"/>
      <c r="Y188" s="1084"/>
      <c r="Z188" s="1084"/>
      <c r="AA188" s="1084"/>
      <c r="AB188" s="1084"/>
      <c r="AC188" s="1084"/>
      <c r="AD188" s="1084"/>
      <c r="AE188" s="1084"/>
      <c r="AF188" s="1084"/>
      <c r="AG188" s="1084"/>
      <c r="AH188" s="1084"/>
      <c r="AI188" s="1084"/>
      <c r="AJ188" s="1081"/>
      <c r="AK188" s="1081"/>
      <c r="AL188" s="1084"/>
      <c r="AM188" s="1084"/>
      <c r="AN188" s="1084"/>
      <c r="AO188" s="1084"/>
      <c r="AP188" s="1085"/>
      <c r="AQ188" s="1084"/>
      <c r="AR188" s="1084"/>
      <c r="AS188" s="1084"/>
      <c r="AT188" s="1084"/>
      <c r="AU188" s="1084"/>
      <c r="AV188" s="1084"/>
      <c r="AW188" s="1084"/>
      <c r="AX188" s="1084"/>
      <c r="AY188" s="1084"/>
      <c r="AZ188" s="1084"/>
      <c r="BA188" s="1084"/>
      <c r="BB188" s="1084"/>
      <c r="BC188" s="1084"/>
      <c r="BD188" s="1084"/>
      <c r="BE188" s="1084"/>
      <c r="BF188" s="1084"/>
      <c r="BG188" s="1084"/>
      <c r="BH188" s="1084"/>
      <c r="BI188" s="1084"/>
      <c r="BJ188" s="1084"/>
      <c r="BK188" s="1084"/>
      <c r="BL188" s="1084"/>
      <c r="BM188" s="1084"/>
      <c r="BN188" s="1084"/>
      <c r="BO188" s="1084"/>
      <c r="BP188" s="1084"/>
      <c r="BQ188" s="1084"/>
      <c r="BR188" s="1084"/>
      <c r="BS188" s="1084"/>
      <c r="BT188" s="1084"/>
      <c r="BU188" s="1084"/>
      <c r="BV188" s="1084"/>
      <c r="BW188" s="1084"/>
      <c r="BX188" s="1084"/>
      <c r="BY188" s="1084"/>
      <c r="BZ188" s="1084"/>
      <c r="CA188" s="1076"/>
      <c r="CB188" s="1081"/>
      <c r="CC188" s="1081"/>
      <c r="CD188" s="1077"/>
      <c r="CE188" s="1077"/>
      <c r="CF188" s="213"/>
      <c r="CG188" s="213"/>
      <c r="CH188" s="213"/>
      <c r="CI188" s="213"/>
      <c r="CJ188" s="213"/>
      <c r="CK188" s="239"/>
      <c r="CX188" s="212"/>
      <c r="CY188" s="212"/>
      <c r="CZ188" s="212"/>
      <c r="DA188" s="212"/>
      <c r="DB188" s="212"/>
      <c r="DC188" s="212"/>
      <c r="DD188" s="212"/>
      <c r="DE188" s="1564"/>
      <c r="DF188" s="212"/>
      <c r="DG188" s="216"/>
      <c r="DH188" s="216"/>
      <c r="DI188" s="216"/>
      <c r="DJ188" s="216"/>
      <c r="DK188" s="237"/>
      <c r="DL188" s="237"/>
      <c r="DM188" s="216"/>
      <c r="DN188" s="216"/>
      <c r="DO188" s="216"/>
      <c r="DP188" s="216"/>
      <c r="DQ188" s="216"/>
      <c r="DR188" s="216"/>
      <c r="DS188" s="216"/>
      <c r="DT188" s="216"/>
      <c r="DU188" s="216"/>
      <c r="DV188" s="216"/>
      <c r="DW188" s="221"/>
      <c r="DX188" s="222"/>
      <c r="DY188" s="223"/>
      <c r="DZ188" s="221"/>
      <c r="EA188" s="217"/>
      <c r="EB188" s="217"/>
      <c r="EC188" s="217"/>
      <c r="ED188" s="217"/>
      <c r="EE188" s="217"/>
      <c r="EF188" s="217"/>
      <c r="EG188" s="240"/>
      <c r="EH188" s="240"/>
      <c r="EI188" s="1559"/>
      <c r="EJ188" s="209"/>
      <c r="EK188" s="209"/>
      <c r="EL188" s="1431"/>
      <c r="EM188" s="1431"/>
      <c r="EN188" s="1431"/>
      <c r="EO188" s="209"/>
      <c r="EP188" s="209"/>
      <c r="EQ188" s="209"/>
      <c r="ER188" s="209"/>
      <c r="ES188" s="209"/>
      <c r="ET188" s="209"/>
      <c r="EU188" s="209"/>
      <c r="EV188" s="209"/>
      <c r="EW188" s="209"/>
      <c r="EX188" s="209"/>
      <c r="EY188" s="209"/>
      <c r="EZ188" s="209"/>
      <c r="FA188" s="209"/>
      <c r="FB188" s="209"/>
      <c r="FC188" s="209"/>
      <c r="FD188" s="209"/>
      <c r="FE188" s="209"/>
      <c r="FF188" s="209"/>
      <c r="FG188" s="209"/>
      <c r="FH188" s="209"/>
      <c r="FI188" s="209"/>
      <c r="FJ188" s="209"/>
      <c r="FK188" s="212"/>
      <c r="FL188" s="212"/>
      <c r="FM188" s="212"/>
      <c r="FN188" s="212"/>
      <c r="FO188" s="212"/>
      <c r="FP188" s="241"/>
      <c r="FQ188" s="241"/>
      <c r="FR188" s="241"/>
      <c r="FS188" s="241"/>
      <c r="FT188" s="241"/>
    </row>
    <row r="189" spans="3:176" hidden="1">
      <c r="C189" s="1084"/>
      <c r="D189" s="1079"/>
      <c r="E189" s="1080"/>
      <c r="F189" s="1084"/>
      <c r="G189" s="1084"/>
      <c r="H189" s="1084"/>
      <c r="I189" s="1084"/>
      <c r="J189" s="1084"/>
      <c r="K189" s="1084"/>
      <c r="L189" s="1084"/>
      <c r="M189" s="1084"/>
      <c r="N189" s="1084"/>
      <c r="O189" s="1084"/>
      <c r="P189" s="1084"/>
      <c r="Q189" s="1084"/>
      <c r="R189" s="1084"/>
      <c r="S189" s="1084"/>
      <c r="T189" s="1084"/>
      <c r="U189" s="1084"/>
      <c r="V189" s="1084"/>
      <c r="W189" s="1084"/>
      <c r="X189" s="1084"/>
      <c r="Y189" s="1084"/>
      <c r="Z189" s="1084"/>
      <c r="AA189" s="1084"/>
      <c r="AB189" s="1084"/>
      <c r="AC189" s="1084"/>
      <c r="AD189" s="1084"/>
      <c r="AE189" s="1084"/>
      <c r="AF189" s="1084"/>
      <c r="AG189" s="1084"/>
      <c r="AH189" s="1084"/>
      <c r="AI189" s="1084"/>
      <c r="AJ189" s="1081"/>
      <c r="AK189" s="1081"/>
      <c r="AL189" s="1084"/>
      <c r="AM189" s="1084"/>
      <c r="AN189" s="1084"/>
      <c r="AO189" s="1084"/>
      <c r="AP189" s="1085"/>
      <c r="AQ189" s="1084"/>
      <c r="AR189" s="1084"/>
      <c r="AS189" s="1084"/>
      <c r="AT189" s="1084"/>
      <c r="AU189" s="1084"/>
      <c r="AV189" s="1084"/>
      <c r="AW189" s="1084"/>
      <c r="AX189" s="1084"/>
      <c r="AY189" s="1084"/>
      <c r="AZ189" s="1084"/>
      <c r="BA189" s="1084"/>
      <c r="BB189" s="1084"/>
      <c r="BC189" s="1084"/>
      <c r="BD189" s="1084"/>
      <c r="BE189" s="1084"/>
      <c r="BF189" s="1084"/>
      <c r="BG189" s="1084"/>
      <c r="BH189" s="1084"/>
      <c r="BI189" s="1084"/>
      <c r="BJ189" s="1084"/>
      <c r="BK189" s="1084"/>
      <c r="BL189" s="1084"/>
      <c r="BM189" s="1084"/>
      <c r="BN189" s="1084"/>
      <c r="BO189" s="1084"/>
      <c r="BP189" s="1084"/>
      <c r="BQ189" s="1084"/>
      <c r="BR189" s="1084"/>
      <c r="BS189" s="1084"/>
      <c r="BT189" s="1084"/>
      <c r="BU189" s="1084"/>
      <c r="BV189" s="1084"/>
      <c r="BW189" s="1084"/>
      <c r="BX189" s="1084"/>
      <c r="BY189" s="1084"/>
      <c r="BZ189" s="1084"/>
      <c r="CA189" s="1076"/>
      <c r="CB189" s="1081"/>
      <c r="CC189" s="1081"/>
      <c r="CD189" s="1077"/>
      <c r="CE189" s="1077"/>
      <c r="CF189" s="242"/>
      <c r="CG189" s="242"/>
      <c r="CH189" s="242"/>
      <c r="CI189" s="242"/>
      <c r="CJ189" s="212"/>
      <c r="CK189" s="216"/>
      <c r="CX189" s="212"/>
      <c r="CY189" s="212"/>
      <c r="CZ189" s="212"/>
      <c r="DA189" s="212"/>
      <c r="DB189" s="212"/>
      <c r="DC189" s="212"/>
      <c r="DD189" s="212"/>
      <c r="DE189" s="1564"/>
      <c r="DF189" s="212"/>
      <c r="DG189" s="216"/>
      <c r="DH189" s="216"/>
      <c r="DI189" s="216"/>
      <c r="DJ189" s="216"/>
      <c r="DK189" s="237"/>
      <c r="DL189" s="237"/>
      <c r="DM189" s="216"/>
      <c r="DN189" s="216"/>
      <c r="DO189" s="216"/>
      <c r="DP189" s="216"/>
      <c r="DQ189" s="216"/>
      <c r="DR189" s="216"/>
      <c r="DS189" s="216"/>
      <c r="DT189" s="216"/>
      <c r="DU189" s="216"/>
      <c r="DV189" s="216"/>
      <c r="DW189" s="221"/>
      <c r="DX189" s="222"/>
      <c r="DY189" s="223"/>
      <c r="DZ189" s="221"/>
      <c r="EA189" s="217"/>
      <c r="EB189" s="217"/>
      <c r="EC189" s="217"/>
      <c r="ED189" s="217"/>
      <c r="EE189" s="217"/>
      <c r="EF189" s="2081"/>
      <c r="EG189" s="2081"/>
      <c r="EH189" s="2081"/>
      <c r="EI189" s="209"/>
      <c r="EJ189" s="243"/>
      <c r="EK189" s="1586"/>
      <c r="EL189" s="2082"/>
      <c r="EM189" s="2082"/>
      <c r="EN189" s="1431"/>
      <c r="EO189" s="209"/>
      <c r="EP189" s="209"/>
      <c r="EQ189" s="209"/>
      <c r="ER189" s="209"/>
      <c r="ES189" s="209"/>
      <c r="ET189" s="209"/>
      <c r="EU189" s="209"/>
      <c r="EV189" s="209"/>
      <c r="EW189" s="209"/>
      <c r="EX189" s="209"/>
      <c r="EY189" s="209"/>
      <c r="EZ189" s="209"/>
      <c r="FA189" s="209"/>
      <c r="FB189" s="209"/>
      <c r="FC189" s="209"/>
      <c r="FD189" s="209"/>
      <c r="FE189" s="209"/>
      <c r="FF189" s="209"/>
      <c r="FG189" s="209"/>
      <c r="FH189" s="209"/>
      <c r="FI189" s="209"/>
      <c r="FJ189" s="209"/>
      <c r="FK189" s="212"/>
      <c r="FL189" s="212"/>
      <c r="FM189" s="212"/>
      <c r="FN189" s="212"/>
      <c r="FO189" s="212"/>
      <c r="FP189" s="241"/>
      <c r="FQ189" s="241"/>
      <c r="FR189" s="241"/>
      <c r="FS189" s="244"/>
      <c r="FT189" s="244"/>
    </row>
    <row r="190" spans="3:176" ht="29.4" hidden="1">
      <c r="C190" s="1084"/>
      <c r="D190" s="1079"/>
      <c r="E190" s="1080"/>
      <c r="F190" s="1084"/>
      <c r="G190" s="1095"/>
      <c r="H190" s="1095"/>
      <c r="I190" s="1095"/>
      <c r="J190" s="1095"/>
      <c r="K190" s="1095"/>
      <c r="L190" s="1095"/>
      <c r="M190" s="1095"/>
      <c r="N190" s="1095"/>
      <c r="O190" s="1095"/>
      <c r="P190" s="1084"/>
      <c r="Q190" s="1084"/>
      <c r="R190" s="1084"/>
      <c r="S190" s="1084"/>
      <c r="T190" s="1084"/>
      <c r="U190" s="1084"/>
      <c r="V190" s="1084"/>
      <c r="W190" s="1084"/>
      <c r="X190" s="1084"/>
      <c r="Y190" s="1084"/>
      <c r="Z190" s="1084"/>
      <c r="AA190" s="1084"/>
      <c r="AB190" s="1084"/>
      <c r="AC190" s="1084"/>
      <c r="AD190" s="1084"/>
      <c r="AE190" s="1084"/>
      <c r="AF190" s="1084"/>
      <c r="AG190" s="1084"/>
      <c r="AH190" s="1084"/>
      <c r="AI190" s="1084"/>
      <c r="AJ190" s="1081"/>
      <c r="AK190" s="1081"/>
      <c r="AL190" s="1084"/>
      <c r="AM190" s="1084"/>
      <c r="AN190" s="1084"/>
      <c r="AO190" s="1084"/>
      <c r="AP190" s="1085"/>
      <c r="AQ190" s="1084"/>
      <c r="AR190" s="1084"/>
      <c r="AS190" s="1084"/>
      <c r="AT190" s="1084"/>
      <c r="AU190" s="1084"/>
      <c r="AV190" s="1084"/>
      <c r="AW190" s="1084"/>
      <c r="AX190" s="1084"/>
      <c r="AY190" s="1084"/>
      <c r="AZ190" s="1084"/>
      <c r="BA190" s="1084"/>
      <c r="BB190" s="1084"/>
      <c r="BC190" s="1084"/>
      <c r="BD190" s="1084"/>
      <c r="BE190" s="1084"/>
      <c r="BF190" s="1084"/>
      <c r="BG190" s="1084"/>
      <c r="BH190" s="1084"/>
      <c r="BI190" s="1084"/>
      <c r="BJ190" s="1084"/>
      <c r="BK190" s="1084"/>
      <c r="BL190" s="1084"/>
      <c r="BM190" s="1084"/>
      <c r="BN190" s="1084"/>
      <c r="BO190" s="1084"/>
      <c r="BP190" s="1084"/>
      <c r="BQ190" s="1084"/>
      <c r="BR190" s="1084"/>
      <c r="BS190" s="1084"/>
      <c r="BT190" s="1084"/>
      <c r="BU190" s="1084"/>
      <c r="BV190" s="1084"/>
      <c r="BW190" s="1084"/>
      <c r="BX190" s="1084"/>
      <c r="BY190" s="1084"/>
      <c r="BZ190" s="1084"/>
      <c r="CA190" s="1076"/>
      <c r="CB190" s="1081"/>
      <c r="CC190" s="1081"/>
      <c r="CD190" s="1077"/>
      <c r="CE190" s="1077"/>
      <c r="CF190" s="242"/>
      <c r="CG190" s="242"/>
      <c r="CH190" s="242"/>
      <c r="CI190" s="245"/>
      <c r="CJ190" s="212"/>
      <c r="CK190" s="216"/>
      <c r="CX190" s="241"/>
      <c r="CY190" s="241"/>
      <c r="CZ190" s="241"/>
      <c r="DA190" s="241"/>
      <c r="DB190" s="241"/>
      <c r="DC190" s="241"/>
      <c r="DD190" s="241"/>
      <c r="DE190" s="246"/>
      <c r="DF190" s="241"/>
      <c r="DG190" s="216"/>
      <c r="DH190" s="216"/>
      <c r="DI190" s="216"/>
      <c r="DJ190" s="216"/>
      <c r="DK190" s="237"/>
      <c r="DL190" s="237"/>
      <c r="DM190" s="216"/>
      <c r="DN190" s="216"/>
      <c r="DO190" s="216"/>
      <c r="DP190" s="216"/>
      <c r="DQ190" s="216"/>
      <c r="DR190" s="216"/>
      <c r="DS190" s="216"/>
      <c r="DT190" s="216"/>
      <c r="DU190" s="216"/>
      <c r="DV190" s="216"/>
      <c r="DW190" s="221"/>
      <c r="DX190" s="222"/>
      <c r="DY190" s="223"/>
      <c r="DZ190" s="221"/>
      <c r="EA190" s="217"/>
      <c r="EB190" s="217"/>
      <c r="EC190" s="217"/>
      <c r="ED190" s="217"/>
      <c r="EE190" s="217"/>
      <c r="EF190" s="217"/>
      <c r="EG190" s="240"/>
      <c r="EH190" s="240"/>
      <c r="EI190" s="1559"/>
      <c r="EJ190" s="209"/>
      <c r="EK190" s="1586"/>
      <c r="EL190" s="209"/>
      <c r="EM190" s="1559"/>
      <c r="EN190" s="209"/>
      <c r="EO190" s="209"/>
      <c r="EP190" s="209"/>
      <c r="EQ190" s="209"/>
      <c r="ER190" s="209"/>
      <c r="ES190" s="209"/>
      <c r="ET190" s="209"/>
      <c r="EU190" s="209"/>
      <c r="EV190" s="209"/>
      <c r="EW190" s="209"/>
      <c r="EX190" s="209"/>
      <c r="EY190" s="209"/>
      <c r="EZ190" s="209"/>
      <c r="FA190" s="209"/>
      <c r="FB190" s="209"/>
      <c r="FC190" s="209"/>
      <c r="FD190" s="209"/>
      <c r="FE190" s="209"/>
      <c r="FF190" s="209"/>
      <c r="FG190" s="209"/>
      <c r="FH190" s="209"/>
      <c r="FI190" s="209"/>
      <c r="FJ190" s="209"/>
      <c r="FK190" s="212"/>
      <c r="FL190" s="212"/>
      <c r="FM190" s="212"/>
      <c r="FN190" s="212"/>
      <c r="FO190" s="212"/>
      <c r="FP190" s="241"/>
      <c r="FQ190" s="241"/>
      <c r="FR190" s="241"/>
      <c r="FS190" s="244"/>
      <c r="FT190" s="244"/>
    </row>
    <row r="191" spans="3:176" ht="29.4" hidden="1">
      <c r="C191" s="1084"/>
      <c r="D191" s="1079"/>
      <c r="E191" s="1080"/>
      <c r="F191" s="1084"/>
      <c r="G191" s="1095"/>
      <c r="H191" s="1095"/>
      <c r="I191" s="1095"/>
      <c r="J191" s="1095"/>
      <c r="K191" s="1095"/>
      <c r="L191" s="1095"/>
      <c r="M191" s="1095"/>
      <c r="N191" s="1095"/>
      <c r="O191" s="1095"/>
      <c r="P191" s="1084"/>
      <c r="Q191" s="1084"/>
      <c r="R191" s="1084"/>
      <c r="S191" s="1084"/>
      <c r="T191" s="1084"/>
      <c r="U191" s="1084"/>
      <c r="V191" s="1084"/>
      <c r="W191" s="1084"/>
      <c r="X191" s="1084"/>
      <c r="Y191" s="1084"/>
      <c r="Z191" s="1084"/>
      <c r="AA191" s="1084"/>
      <c r="AB191" s="1084"/>
      <c r="AC191" s="1084"/>
      <c r="AD191" s="1084"/>
      <c r="AE191" s="1084"/>
      <c r="AF191" s="1084"/>
      <c r="AG191" s="1084"/>
      <c r="AH191" s="1084"/>
      <c r="AI191" s="1084"/>
      <c r="AJ191" s="1081"/>
      <c r="AK191" s="1081"/>
      <c r="AL191" s="1084"/>
      <c r="AM191" s="1084"/>
      <c r="AN191" s="1084"/>
      <c r="AO191" s="1084"/>
      <c r="AP191" s="1085"/>
      <c r="AQ191" s="1084"/>
      <c r="AR191" s="1084"/>
      <c r="AS191" s="1084"/>
      <c r="AT191" s="1084"/>
      <c r="AU191" s="1084"/>
      <c r="AV191" s="1084"/>
      <c r="AW191" s="1084"/>
      <c r="AX191" s="1084"/>
      <c r="AY191" s="1084"/>
      <c r="AZ191" s="1084"/>
      <c r="BA191" s="1084"/>
      <c r="BB191" s="1084"/>
      <c r="BC191" s="1084"/>
      <c r="BD191" s="1084"/>
      <c r="BE191" s="1084"/>
      <c r="BF191" s="1084"/>
      <c r="BG191" s="1084"/>
      <c r="BH191" s="1084"/>
      <c r="BI191" s="1084"/>
      <c r="BJ191" s="1084"/>
      <c r="BK191" s="1084"/>
      <c r="BL191" s="1084"/>
      <c r="BM191" s="1084"/>
      <c r="BN191" s="1084"/>
      <c r="BO191" s="1084"/>
      <c r="BP191" s="1084"/>
      <c r="BQ191" s="1084"/>
      <c r="BR191" s="1084"/>
      <c r="BS191" s="1084"/>
      <c r="BT191" s="1084"/>
      <c r="BU191" s="1084"/>
      <c r="BV191" s="1084"/>
      <c r="BW191" s="1084"/>
      <c r="BX191" s="1084"/>
      <c r="BY191" s="1084"/>
      <c r="BZ191" s="1084"/>
      <c r="CA191" s="1076"/>
      <c r="CB191" s="1081"/>
      <c r="CC191" s="1081"/>
      <c r="CD191" s="1077"/>
      <c r="CE191" s="1077"/>
      <c r="CF191" s="242"/>
      <c r="CG191" s="242"/>
      <c r="CH191" s="242"/>
      <c r="CI191" s="242"/>
      <c r="CJ191" s="212"/>
      <c r="CK191" s="216"/>
      <c r="CX191" s="247"/>
      <c r="CY191" s="248"/>
      <c r="CZ191" s="248"/>
      <c r="DA191" s="248"/>
      <c r="DB191" s="249"/>
      <c r="DC191" s="248"/>
      <c r="DD191" s="241"/>
      <c r="DE191" s="246"/>
      <c r="DF191" s="241"/>
      <c r="DG191" s="216"/>
      <c r="DH191" s="216"/>
      <c r="DI191" s="216"/>
      <c r="DJ191" s="216"/>
      <c r="DK191" s="237"/>
      <c r="DL191" s="237"/>
      <c r="DM191" s="216"/>
      <c r="DN191" s="216"/>
      <c r="DO191" s="216"/>
      <c r="DP191" s="216"/>
      <c r="DQ191" s="216"/>
      <c r="DR191" s="216"/>
      <c r="DS191" s="216"/>
      <c r="DT191" s="216"/>
      <c r="DU191" s="216"/>
      <c r="DV191" s="216"/>
      <c r="DW191" s="221"/>
      <c r="DX191" s="222"/>
      <c r="DY191" s="223"/>
      <c r="DZ191" s="221"/>
      <c r="EA191" s="217"/>
      <c r="EB191" s="217"/>
      <c r="EC191" s="217"/>
      <c r="ED191" s="217"/>
      <c r="EE191" s="217"/>
      <c r="EF191" s="2081"/>
      <c r="EG191" s="2081"/>
      <c r="EH191" s="2081"/>
      <c r="EI191" s="209"/>
      <c r="EJ191" s="243"/>
      <c r="EK191" s="209"/>
      <c r="EL191" s="2040"/>
      <c r="EM191" s="2040"/>
      <c r="EN191" s="209"/>
      <c r="EO191" s="209"/>
      <c r="EP191" s="209"/>
      <c r="EQ191" s="209"/>
      <c r="ER191" s="209"/>
      <c r="ES191" s="209"/>
      <c r="ET191" s="209"/>
      <c r="EU191" s="209"/>
      <c r="EV191" s="209"/>
      <c r="EW191" s="209"/>
      <c r="EX191" s="209"/>
      <c r="EY191" s="209"/>
      <c r="EZ191" s="209"/>
      <c r="FA191" s="209"/>
      <c r="FB191" s="209"/>
      <c r="FC191" s="209"/>
      <c r="FD191" s="209"/>
      <c r="FE191" s="209"/>
      <c r="FF191" s="209"/>
      <c r="FG191" s="209"/>
      <c r="FH191" s="209"/>
      <c r="FI191" s="209"/>
      <c r="FJ191" s="209"/>
      <c r="FK191" s="212"/>
      <c r="FL191" s="212"/>
      <c r="FM191" s="212"/>
      <c r="FN191" s="212"/>
      <c r="FO191" s="212"/>
      <c r="FP191" s="241"/>
      <c r="FQ191" s="241"/>
      <c r="FR191" s="241"/>
      <c r="FS191" s="244"/>
      <c r="FT191" s="244"/>
    </row>
    <row r="192" spans="3:176" ht="30" hidden="1" thickBot="1">
      <c r="C192" s="1084"/>
      <c r="D192" s="1079"/>
      <c r="E192" s="1080"/>
      <c r="F192" s="1084"/>
      <c r="G192" s="1096"/>
      <c r="H192" s="1096"/>
      <c r="I192" s="1096"/>
      <c r="J192" s="1096"/>
      <c r="K192" s="1096"/>
      <c r="L192" s="1096"/>
      <c r="M192" s="1096"/>
      <c r="N192" s="1097"/>
      <c r="O192" s="1097"/>
      <c r="P192" s="1084"/>
      <c r="Q192" s="1084"/>
      <c r="R192" s="1084"/>
      <c r="S192" s="1084"/>
      <c r="T192" s="1084"/>
      <c r="U192" s="1084"/>
      <c r="V192" s="1084"/>
      <c r="W192" s="1084"/>
      <c r="X192" s="1084"/>
      <c r="Y192" s="1084"/>
      <c r="Z192" s="1084"/>
      <c r="AA192" s="1084"/>
      <c r="AB192" s="1084"/>
      <c r="AC192" s="1084"/>
      <c r="AD192" s="1084"/>
      <c r="AE192" s="1084"/>
      <c r="AF192" s="1084"/>
      <c r="AG192" s="1084"/>
      <c r="AH192" s="1084"/>
      <c r="AI192" s="1084"/>
      <c r="AJ192" s="1081"/>
      <c r="AK192" s="1081"/>
      <c r="AL192" s="1084"/>
      <c r="AM192" s="1084"/>
      <c r="AN192" s="1084"/>
      <c r="AO192" s="1084"/>
      <c r="AP192" s="1085"/>
      <c r="AQ192" s="1084"/>
      <c r="AR192" s="1084"/>
      <c r="AS192" s="1084"/>
      <c r="AT192" s="1084"/>
      <c r="AU192" s="1084"/>
      <c r="AV192" s="1084"/>
      <c r="AW192" s="1084"/>
      <c r="AX192" s="1084"/>
      <c r="AY192" s="1084"/>
      <c r="AZ192" s="1084"/>
      <c r="BA192" s="1084"/>
      <c r="BB192" s="1084"/>
      <c r="BC192" s="1084"/>
      <c r="BD192" s="1084"/>
      <c r="BE192" s="1084"/>
      <c r="BF192" s="1084"/>
      <c r="BG192" s="1084"/>
      <c r="BH192" s="1084"/>
      <c r="BI192" s="1084"/>
      <c r="BJ192" s="1084"/>
      <c r="BK192" s="1084"/>
      <c r="BL192" s="1084"/>
      <c r="BM192" s="1084"/>
      <c r="BN192" s="1084"/>
      <c r="BO192" s="1084"/>
      <c r="BP192" s="1084"/>
      <c r="BQ192" s="1084"/>
      <c r="BR192" s="1084"/>
      <c r="BS192" s="1084"/>
      <c r="BT192" s="1084"/>
      <c r="BU192" s="1084"/>
      <c r="BV192" s="1084"/>
      <c r="BW192" s="1084"/>
      <c r="BX192" s="1084"/>
      <c r="BY192" s="1084"/>
      <c r="BZ192" s="1084"/>
      <c r="CA192" s="1076"/>
      <c r="CB192" s="1081"/>
      <c r="CC192" s="1081"/>
      <c r="CD192" s="1077"/>
      <c r="CE192" s="1077"/>
      <c r="CF192" s="242"/>
      <c r="CG192" s="242"/>
      <c r="CH192" s="242"/>
      <c r="CI192" s="242"/>
      <c r="CJ192" s="212"/>
      <c r="CK192" s="216"/>
      <c r="CX192" s="247"/>
      <c r="CY192" s="248"/>
      <c r="CZ192" s="248"/>
      <c r="DA192" s="248"/>
      <c r="DB192" s="249"/>
      <c r="DC192" s="248"/>
      <c r="DD192" s="241"/>
      <c r="DE192" s="246"/>
      <c r="DF192" s="241"/>
      <c r="DG192" s="216"/>
      <c r="DH192" s="216"/>
      <c r="DI192" s="216"/>
      <c r="DJ192" s="216"/>
      <c r="DK192" s="237"/>
      <c r="DL192" s="237"/>
      <c r="DM192" s="216"/>
      <c r="DN192" s="216"/>
      <c r="DO192" s="216"/>
      <c r="DP192" s="216"/>
      <c r="DQ192" s="216"/>
      <c r="DR192" s="216"/>
      <c r="DS192" s="216"/>
      <c r="DT192" s="216"/>
      <c r="DU192" s="216"/>
      <c r="DV192" s="216"/>
      <c r="DW192" s="221"/>
      <c r="DX192" s="222"/>
      <c r="DY192" s="223"/>
      <c r="DZ192" s="221"/>
      <c r="EA192" s="217"/>
      <c r="EB192" s="217"/>
      <c r="EC192" s="217"/>
      <c r="ED192" s="217"/>
      <c r="EE192" s="217"/>
      <c r="EF192" s="217"/>
      <c r="EG192" s="217"/>
      <c r="EH192" s="217"/>
      <c r="EI192" s="243"/>
      <c r="EJ192" s="209"/>
      <c r="EK192" s="209"/>
      <c r="EL192" s="209"/>
      <c r="EM192" s="209"/>
      <c r="EN192" s="209"/>
      <c r="EO192" s="209"/>
      <c r="EP192" s="209"/>
      <c r="EQ192" s="209"/>
      <c r="ER192" s="209"/>
      <c r="ES192" s="209"/>
      <c r="ET192" s="209"/>
      <c r="EU192" s="209"/>
      <c r="EV192" s="209"/>
      <c r="EW192" s="209"/>
      <c r="EX192" s="209"/>
      <c r="EY192" s="209"/>
      <c r="EZ192" s="209"/>
      <c r="FA192" s="209"/>
      <c r="FB192" s="209"/>
      <c r="FC192" s="209"/>
      <c r="FD192" s="209"/>
      <c r="FE192" s="209"/>
      <c r="FF192" s="209"/>
      <c r="FG192" s="209"/>
      <c r="FH192" s="209"/>
      <c r="FI192" s="209"/>
      <c r="FJ192" s="209"/>
      <c r="FK192" s="212"/>
      <c r="FL192" s="212"/>
      <c r="FM192" s="212"/>
      <c r="FN192" s="212"/>
      <c r="FO192" s="212" t="s">
        <v>142</v>
      </c>
      <c r="FP192" s="241" t="s">
        <v>143</v>
      </c>
      <c r="FQ192" s="241"/>
      <c r="FR192" s="241"/>
      <c r="FS192" s="244"/>
      <c r="FT192" s="244"/>
    </row>
    <row r="193" spans="3:188" ht="15.6" hidden="1" thickTop="1">
      <c r="C193" s="1084"/>
      <c r="D193" s="1079"/>
      <c r="E193" s="1080"/>
      <c r="F193" s="1084"/>
      <c r="G193" s="2083" t="s">
        <v>144</v>
      </c>
      <c r="H193" s="2084"/>
      <c r="I193" s="2084"/>
      <c r="J193" s="2084"/>
      <c r="K193" s="2084"/>
      <c r="L193" s="2084"/>
      <c r="M193" s="2084"/>
      <c r="N193" s="2084"/>
      <c r="O193" s="2084"/>
      <c r="P193" s="2084"/>
      <c r="Q193" s="2084"/>
      <c r="R193" s="2084"/>
      <c r="S193" s="2084"/>
      <c r="T193" s="2084"/>
      <c r="U193" s="2084"/>
      <c r="V193" s="2084"/>
      <c r="W193" s="2084"/>
      <c r="X193" s="2084"/>
      <c r="Y193" s="2084"/>
      <c r="Z193" s="2084"/>
      <c r="AA193" s="2084"/>
      <c r="AB193" s="2084"/>
      <c r="AC193" s="2084"/>
      <c r="AD193" s="2084"/>
      <c r="AE193" s="2084"/>
      <c r="AF193" s="2084"/>
      <c r="AG193" s="2084"/>
      <c r="AH193" s="2085"/>
      <c r="AI193" s="1098"/>
      <c r="AJ193" s="1099"/>
      <c r="AK193" s="1099"/>
      <c r="AL193" s="1099"/>
      <c r="AM193" s="1099"/>
      <c r="AN193" s="1099"/>
      <c r="AO193" s="1099"/>
      <c r="AP193" s="1100"/>
      <c r="AQ193" s="1099"/>
      <c r="AR193" s="2084" t="s">
        <v>145</v>
      </c>
      <c r="AS193" s="2084"/>
      <c r="AT193" s="2084"/>
      <c r="AU193" s="2084"/>
      <c r="AV193" s="2084"/>
      <c r="AW193" s="2084"/>
      <c r="AX193" s="2084"/>
      <c r="AY193" s="2084"/>
      <c r="AZ193" s="2084"/>
      <c r="BA193" s="2084"/>
      <c r="BB193" s="2084"/>
      <c r="BC193" s="2084"/>
      <c r="BD193" s="2084"/>
      <c r="BE193" s="2084"/>
      <c r="BF193" s="2084"/>
      <c r="BG193" s="2084"/>
      <c r="BH193" s="2090" t="s">
        <v>146</v>
      </c>
      <c r="BI193" s="2091"/>
      <c r="BJ193" s="2091"/>
      <c r="BK193" s="2091"/>
      <c r="BL193" s="2091"/>
      <c r="BM193" s="2091"/>
      <c r="BN193" s="2091"/>
      <c r="BO193" s="2091"/>
      <c r="BP193" s="2091"/>
      <c r="BQ193" s="2091"/>
      <c r="BR193" s="2091"/>
      <c r="BS193" s="2091"/>
      <c r="BT193" s="2091"/>
      <c r="BU193" s="2091"/>
      <c r="BV193" s="2091"/>
      <c r="BW193" s="2092"/>
      <c r="BX193" s="1084"/>
      <c r="BY193" s="1084"/>
      <c r="BZ193" s="1084"/>
      <c r="CA193" s="1076"/>
      <c r="CB193" s="1081"/>
      <c r="CC193" s="1081"/>
      <c r="CD193" s="1077"/>
      <c r="CE193" s="1077"/>
      <c r="CF193" s="250"/>
      <c r="CG193" s="250"/>
      <c r="CH193" s="212"/>
      <c r="CI193" s="212"/>
      <c r="CJ193" s="212"/>
      <c r="CK193" s="216"/>
      <c r="CX193" s="247"/>
      <c r="CY193" s="248"/>
      <c r="CZ193" s="248"/>
      <c r="DA193" s="248"/>
      <c r="DB193" s="249"/>
      <c r="DC193" s="248"/>
      <c r="DD193" s="241"/>
      <c r="DE193" s="246"/>
      <c r="DF193" s="241"/>
      <c r="DG193" s="216"/>
      <c r="DH193" s="216"/>
      <c r="DI193" s="216"/>
      <c r="DJ193" s="216"/>
      <c r="DK193" s="237"/>
      <c r="DL193" s="237"/>
      <c r="DM193" s="216"/>
      <c r="DN193" s="216"/>
      <c r="DO193" s="216"/>
      <c r="DP193" s="216"/>
      <c r="DQ193" s="216"/>
      <c r="DR193" s="216"/>
      <c r="DS193" s="216"/>
      <c r="DT193" s="216"/>
      <c r="DU193" s="216"/>
      <c r="DV193" s="216"/>
      <c r="DW193" s="221"/>
      <c r="DX193" s="222"/>
      <c r="DY193" s="223"/>
      <c r="DZ193" s="221"/>
      <c r="EA193" s="217"/>
      <c r="EB193" s="217"/>
      <c r="EC193" s="217"/>
      <c r="ED193" s="217"/>
      <c r="EE193" s="217"/>
      <c r="EF193" s="2096"/>
      <c r="EG193" s="2096"/>
      <c r="EH193" s="2096"/>
      <c r="EI193" s="209"/>
      <c r="EJ193" s="209"/>
      <c r="EK193" s="1586"/>
      <c r="EL193" s="2040"/>
      <c r="EM193" s="2040"/>
      <c r="EN193" s="209"/>
      <c r="EO193" s="209"/>
      <c r="EP193" s="209"/>
      <c r="EQ193" s="209"/>
      <c r="ER193" s="209"/>
      <c r="ES193" s="209"/>
      <c r="ET193" s="209"/>
      <c r="EU193" s="209"/>
      <c r="EV193" s="209"/>
      <c r="EW193" s="209"/>
      <c r="EX193" s="209"/>
      <c r="EY193" s="209"/>
      <c r="EZ193" s="209"/>
      <c r="FA193" s="209"/>
      <c r="FB193" s="209"/>
      <c r="FC193" s="209"/>
      <c r="FD193" s="209"/>
      <c r="FE193" s="209"/>
      <c r="FF193" s="209"/>
      <c r="FG193" s="209"/>
      <c r="FH193" s="209"/>
      <c r="FI193" s="209"/>
      <c r="FJ193" s="209"/>
      <c r="FK193" s="212"/>
      <c r="FL193" s="212"/>
      <c r="FM193" s="212"/>
      <c r="FN193" s="212"/>
      <c r="FO193" s="212"/>
      <c r="FP193" s="241"/>
      <c r="FQ193" s="241"/>
      <c r="FR193" s="241"/>
      <c r="FS193" s="244"/>
      <c r="FT193" s="244"/>
    </row>
    <row r="194" spans="3:188" ht="18" hidden="1" thickBot="1">
      <c r="C194" s="1084"/>
      <c r="D194" s="1079"/>
      <c r="E194" s="1080"/>
      <c r="F194" s="1084"/>
      <c r="G194" s="2086"/>
      <c r="H194" s="2087"/>
      <c r="I194" s="2087"/>
      <c r="J194" s="2087"/>
      <c r="K194" s="2087"/>
      <c r="L194" s="2087"/>
      <c r="M194" s="2087"/>
      <c r="N194" s="2087"/>
      <c r="O194" s="2087"/>
      <c r="P194" s="2087"/>
      <c r="Q194" s="2087"/>
      <c r="R194" s="2087"/>
      <c r="S194" s="2087"/>
      <c r="T194" s="2087"/>
      <c r="U194" s="2087"/>
      <c r="V194" s="2087"/>
      <c r="W194" s="2087"/>
      <c r="X194" s="2087"/>
      <c r="Y194" s="2087"/>
      <c r="Z194" s="2087"/>
      <c r="AA194" s="2087"/>
      <c r="AB194" s="2087"/>
      <c r="AC194" s="2087"/>
      <c r="AD194" s="2087"/>
      <c r="AE194" s="2087"/>
      <c r="AF194" s="2087"/>
      <c r="AG194" s="2087"/>
      <c r="AH194" s="2088"/>
      <c r="AI194" s="1101"/>
      <c r="AJ194" s="1329"/>
      <c r="AK194" s="1329"/>
      <c r="AL194" s="1102"/>
      <c r="AM194" s="1102"/>
      <c r="AN194" s="1102"/>
      <c r="AO194" s="1102"/>
      <c r="AP194" s="1103"/>
      <c r="AQ194" s="1102"/>
      <c r="AR194" s="2089"/>
      <c r="AS194" s="2089"/>
      <c r="AT194" s="2089"/>
      <c r="AU194" s="2089"/>
      <c r="AV194" s="2089"/>
      <c r="AW194" s="2089"/>
      <c r="AX194" s="2089"/>
      <c r="AY194" s="2089"/>
      <c r="AZ194" s="2089"/>
      <c r="BA194" s="2089"/>
      <c r="BB194" s="2089"/>
      <c r="BC194" s="2089"/>
      <c r="BD194" s="2089"/>
      <c r="BE194" s="2089"/>
      <c r="BF194" s="2089"/>
      <c r="BG194" s="2089"/>
      <c r="BH194" s="2093"/>
      <c r="BI194" s="2094"/>
      <c r="BJ194" s="2094"/>
      <c r="BK194" s="2094"/>
      <c r="BL194" s="2094"/>
      <c r="BM194" s="2094"/>
      <c r="BN194" s="2094"/>
      <c r="BO194" s="2094"/>
      <c r="BP194" s="2094"/>
      <c r="BQ194" s="2094"/>
      <c r="BR194" s="2094"/>
      <c r="BS194" s="2094"/>
      <c r="BT194" s="2094"/>
      <c r="BU194" s="2094"/>
      <c r="BV194" s="2094"/>
      <c r="BW194" s="2095"/>
      <c r="BX194" s="1084"/>
      <c r="BY194" s="1084"/>
      <c r="BZ194" s="1084"/>
      <c r="CA194" s="1076"/>
      <c r="CB194" s="1081"/>
      <c r="CC194" s="1081"/>
      <c r="CD194" s="1077"/>
      <c r="CE194" s="1077"/>
      <c r="CF194" s="242"/>
      <c r="CG194" s="242"/>
      <c r="CH194" s="212"/>
      <c r="CI194" s="212"/>
      <c r="CJ194" s="212"/>
      <c r="CK194" s="216"/>
      <c r="CX194" s="247"/>
      <c r="CY194" s="248"/>
      <c r="CZ194" s="248"/>
      <c r="DA194" s="248"/>
      <c r="DB194" s="249"/>
      <c r="DC194" s="248"/>
      <c r="DD194" s="241"/>
      <c r="DE194" s="246"/>
      <c r="DF194" s="241"/>
      <c r="DG194" s="216"/>
      <c r="DH194" s="216"/>
      <c r="DI194" s="216"/>
      <c r="DJ194" s="216"/>
      <c r="DK194" s="237"/>
      <c r="DL194" s="237"/>
      <c r="DM194" s="216"/>
      <c r="DN194" s="216"/>
      <c r="DO194" s="216"/>
      <c r="DP194" s="216"/>
      <c r="DQ194" s="216"/>
      <c r="DR194" s="216"/>
      <c r="DS194" s="216"/>
      <c r="DT194" s="216"/>
      <c r="DU194" s="216"/>
      <c r="DV194" s="216"/>
      <c r="DW194" s="221"/>
      <c r="DX194" s="222"/>
      <c r="DY194" s="223"/>
      <c r="DZ194" s="221"/>
      <c r="EA194" s="217"/>
      <c r="EB194" s="217"/>
      <c r="EC194" s="217"/>
      <c r="ED194" s="217"/>
      <c r="EE194" s="217"/>
      <c r="EF194" s="217"/>
      <c r="EG194" s="217"/>
      <c r="EH194" s="217"/>
      <c r="EI194" s="209"/>
      <c r="EJ194" s="209"/>
      <c r="EK194" s="1586"/>
      <c r="EL194" s="209"/>
      <c r="EM194" s="1559"/>
      <c r="EN194" s="209"/>
      <c r="EO194" s="209"/>
      <c r="EP194" s="209"/>
      <c r="EQ194" s="209"/>
      <c r="ER194" s="209"/>
      <c r="ES194" s="209"/>
      <c r="ET194" s="209"/>
      <c r="EU194" s="209"/>
      <c r="EV194" s="209"/>
      <c r="EW194" s="209"/>
      <c r="EX194" s="209"/>
      <c r="EY194" s="209"/>
      <c r="EZ194" s="209"/>
      <c r="FA194" s="209"/>
      <c r="FB194" s="209"/>
      <c r="FC194" s="209"/>
      <c r="FD194" s="209"/>
      <c r="FE194" s="209"/>
      <c r="FF194" s="209"/>
      <c r="FG194" s="209"/>
      <c r="FH194" s="209"/>
      <c r="FI194" s="209"/>
      <c r="FJ194" s="209"/>
      <c r="FK194" s="212"/>
      <c r="FL194" s="216"/>
      <c r="FM194" s="216"/>
      <c r="FN194" s="216"/>
      <c r="FO194" s="216"/>
      <c r="FP194" s="248"/>
      <c r="FQ194" s="248"/>
      <c r="FR194" s="248"/>
      <c r="FS194" s="251"/>
      <c r="FT194" s="251"/>
      <c r="FU194" s="252"/>
      <c r="FV194" s="252"/>
      <c r="FW194" s="252"/>
      <c r="FX194" s="252"/>
      <c r="FY194" s="252"/>
      <c r="FZ194" s="252"/>
      <c r="GA194" s="252"/>
    </row>
    <row r="195" spans="3:188" ht="18" hidden="1" thickTop="1">
      <c r="C195" s="1084"/>
      <c r="D195" s="1079"/>
      <c r="E195" s="1080"/>
      <c r="F195" s="1084"/>
      <c r="G195" s="2049" t="s">
        <v>64</v>
      </c>
      <c r="H195" s="2025"/>
      <c r="I195" s="2025"/>
      <c r="J195" s="2025"/>
      <c r="K195" s="2026"/>
      <c r="L195" s="2024" t="s">
        <v>147</v>
      </c>
      <c r="M195" s="2025"/>
      <c r="N195" s="2025"/>
      <c r="O195" s="2025"/>
      <c r="P195" s="2025"/>
      <c r="Q195" s="2026"/>
      <c r="R195" s="2050"/>
      <c r="S195" s="2051"/>
      <c r="T195" s="2022" t="s">
        <v>102</v>
      </c>
      <c r="U195" s="2022"/>
      <c r="V195" s="2022"/>
      <c r="W195" s="2022"/>
      <c r="X195" s="2022"/>
      <c r="Y195" s="2022"/>
      <c r="Z195" s="2022"/>
      <c r="AA195" s="2024" t="s">
        <v>148</v>
      </c>
      <c r="AB195" s="2025"/>
      <c r="AC195" s="2025"/>
      <c r="AD195" s="2025"/>
      <c r="AE195" s="2025"/>
      <c r="AF195" s="2025"/>
      <c r="AG195" s="2025"/>
      <c r="AH195" s="2026"/>
      <c r="AI195" s="1101"/>
      <c r="AJ195" s="1329"/>
      <c r="AK195" s="1329"/>
      <c r="AL195" s="1102"/>
      <c r="AM195" s="1102"/>
      <c r="AN195" s="1102"/>
      <c r="AO195" s="1102"/>
      <c r="AP195" s="1103"/>
      <c r="AQ195" s="1102"/>
      <c r="AR195" s="1886" t="str">
        <f>IF(Z82="","Total","Total including Air Per Diem")</f>
        <v>Total</v>
      </c>
      <c r="AS195" s="1886"/>
      <c r="AT195" s="1886"/>
      <c r="AU195" s="1886"/>
      <c r="AV195" s="1886"/>
      <c r="AW195" s="1886"/>
      <c r="AX195" s="1886"/>
      <c r="AY195" s="1886"/>
      <c r="AZ195" s="1886"/>
      <c r="BA195" s="1886"/>
      <c r="BB195" s="1883" t="str">
        <f>IF(CX151=0,"",CX151)</f>
        <v/>
      </c>
      <c r="BC195" s="1883"/>
      <c r="BD195" s="1883"/>
      <c r="BE195" s="1883"/>
      <c r="BF195" s="1883"/>
      <c r="BG195" s="1883"/>
      <c r="BH195" s="1885" t="s">
        <v>149</v>
      </c>
      <c r="BI195" s="1886"/>
      <c r="BJ195" s="1886"/>
      <c r="BK195" s="1886"/>
      <c r="BL195" s="1886"/>
      <c r="BM195" s="1886"/>
      <c r="BN195" s="1886"/>
      <c r="BO195" s="1886"/>
      <c r="BP195" s="1104"/>
      <c r="BQ195" s="2036" t="str">
        <f>IF(DA124=0,"",DA124)</f>
        <v/>
      </c>
      <c r="BR195" s="2036"/>
      <c r="BS195" s="2036"/>
      <c r="BT195" s="2036"/>
      <c r="BU195" s="2036"/>
      <c r="BV195" s="2036"/>
      <c r="BW195" s="2037"/>
      <c r="BX195" s="1084"/>
      <c r="BY195" s="1084"/>
      <c r="BZ195" s="1084"/>
      <c r="CA195" s="1076"/>
      <c r="CB195" s="1081"/>
      <c r="CC195" s="1081"/>
      <c r="CD195" s="1077"/>
      <c r="CE195" s="1077"/>
      <c r="CF195" s="212"/>
      <c r="CG195" s="212"/>
      <c r="CH195" s="212"/>
      <c r="CI195" s="212"/>
      <c r="CJ195" s="212"/>
      <c r="CK195" s="216"/>
      <c r="CX195" s="247"/>
      <c r="CY195" s="248"/>
      <c r="CZ195" s="248"/>
      <c r="DA195" s="248"/>
      <c r="DB195" s="249"/>
      <c r="DC195" s="248"/>
      <c r="DD195" s="253"/>
      <c r="DE195" s="254"/>
      <c r="DF195" s="254"/>
      <c r="DG195" s="216"/>
      <c r="DH195" s="216"/>
      <c r="DI195" s="216" t="s">
        <v>134</v>
      </c>
      <c r="DJ195" s="216">
        <f>AW33</f>
        <v>0</v>
      </c>
      <c r="DK195" s="216"/>
      <c r="DL195" s="216"/>
      <c r="DM195" s="216"/>
      <c r="DN195" s="216"/>
      <c r="DO195" s="216"/>
      <c r="DP195" s="216"/>
      <c r="DQ195" s="216"/>
      <c r="DR195" s="216"/>
      <c r="DS195" s="255"/>
      <c r="DT195" s="255"/>
      <c r="DU195" s="216"/>
      <c r="DV195" s="216"/>
      <c r="DW195" s="217"/>
      <c r="DX195" s="217"/>
      <c r="DY195" s="217"/>
      <c r="DZ195" s="221"/>
      <c r="EA195" s="221"/>
      <c r="EB195" s="221"/>
      <c r="EC195" s="221"/>
      <c r="ED195" s="221"/>
      <c r="EE195" s="221"/>
      <c r="EF195" s="256"/>
      <c r="EG195" s="257"/>
      <c r="EH195" s="257"/>
      <c r="EI195" s="257"/>
      <c r="EJ195" s="258"/>
      <c r="EK195" s="259"/>
      <c r="EL195" s="257"/>
      <c r="EM195" s="209"/>
      <c r="EN195" s="211"/>
      <c r="EO195" s="211"/>
      <c r="EP195" s="217"/>
      <c r="EQ195" s="217"/>
      <c r="ER195" s="209"/>
      <c r="ES195" s="209"/>
      <c r="ET195" s="209"/>
      <c r="EU195" s="209"/>
      <c r="EV195" s="209"/>
      <c r="EW195" s="1586"/>
      <c r="EX195" s="2040"/>
      <c r="EY195" s="2040"/>
      <c r="EZ195" s="209"/>
      <c r="FA195" s="209"/>
      <c r="FB195" s="209"/>
      <c r="FC195" s="209"/>
      <c r="FD195" s="209"/>
      <c r="FE195" s="209"/>
      <c r="FF195" s="209"/>
      <c r="FG195" s="209"/>
      <c r="FH195" s="209"/>
      <c r="FI195" s="209"/>
      <c r="FJ195" s="209"/>
      <c r="FK195" s="209"/>
      <c r="FL195" s="209"/>
      <c r="FM195" s="209"/>
      <c r="FN195" s="209"/>
      <c r="FO195" s="209"/>
      <c r="FW195" s="241"/>
      <c r="FX195" s="241"/>
      <c r="FY195" s="241"/>
      <c r="FZ195" s="241"/>
      <c r="GA195" s="241"/>
      <c r="GB195" s="241"/>
      <c r="GC195" s="241"/>
      <c r="GD195" s="241"/>
      <c r="GE195" s="244"/>
      <c r="GF195" s="244"/>
    </row>
    <row r="196" spans="3:188" ht="18" hidden="1" thickBot="1">
      <c r="C196" s="1084"/>
      <c r="D196" s="1079"/>
      <c r="E196" s="1080"/>
      <c r="F196" s="1084"/>
      <c r="G196" s="2041" t="str">
        <f>IF(DG236=0,"",DG236)</f>
        <v/>
      </c>
      <c r="H196" s="2042"/>
      <c r="I196" s="2042"/>
      <c r="J196" s="2009" t="s">
        <v>150</v>
      </c>
      <c r="K196" s="2043"/>
      <c r="L196" s="2044" t="s">
        <v>132</v>
      </c>
      <c r="M196" s="2045"/>
      <c r="N196" s="2045"/>
      <c r="O196" s="2045"/>
      <c r="P196" s="2045"/>
      <c r="Q196" s="2046"/>
      <c r="R196" s="2052"/>
      <c r="S196" s="2053"/>
      <c r="T196" s="2047" t="str">
        <f>IF(BK89="","",BK89)</f>
        <v/>
      </c>
      <c r="U196" s="2047"/>
      <c r="V196" s="2047"/>
      <c r="W196" s="2047"/>
      <c r="X196" s="2047"/>
      <c r="Y196" s="2047"/>
      <c r="Z196" s="2047"/>
      <c r="AA196" s="2011" t="str">
        <f>IF(DD88="","",DD88)</f>
        <v/>
      </c>
      <c r="AB196" s="2012"/>
      <c r="AC196" s="2012"/>
      <c r="AD196" s="2012"/>
      <c r="AE196" s="2012"/>
      <c r="AF196" s="2012"/>
      <c r="AG196" s="2012"/>
      <c r="AH196" s="2048" t="str">
        <f>IF(DH89="","",DH89)</f>
        <v/>
      </c>
      <c r="AI196" s="1101"/>
      <c r="AJ196" s="1329"/>
      <c r="AK196" s="1329"/>
      <c r="AL196" s="1102"/>
      <c r="AM196" s="1102"/>
      <c r="AN196" s="1102"/>
      <c r="AO196" s="1102"/>
      <c r="AP196" s="1103"/>
      <c r="AQ196" s="1102"/>
      <c r="AR196" s="1888"/>
      <c r="AS196" s="1888"/>
      <c r="AT196" s="1888"/>
      <c r="AU196" s="1888"/>
      <c r="AV196" s="1888"/>
      <c r="AW196" s="1888"/>
      <c r="AX196" s="1888"/>
      <c r="AY196" s="1888"/>
      <c r="AZ196" s="1888"/>
      <c r="BA196" s="1888"/>
      <c r="BB196" s="1884"/>
      <c r="BC196" s="1884"/>
      <c r="BD196" s="1884"/>
      <c r="BE196" s="1884"/>
      <c r="BF196" s="1884"/>
      <c r="BG196" s="1884"/>
      <c r="BH196" s="1887"/>
      <c r="BI196" s="1888"/>
      <c r="BJ196" s="1888"/>
      <c r="BK196" s="1888"/>
      <c r="BL196" s="1888"/>
      <c r="BM196" s="1888"/>
      <c r="BN196" s="1888"/>
      <c r="BO196" s="1888"/>
      <c r="BP196" s="1105"/>
      <c r="BQ196" s="2038"/>
      <c r="BR196" s="2038"/>
      <c r="BS196" s="2038"/>
      <c r="BT196" s="2038"/>
      <c r="BU196" s="2038"/>
      <c r="BV196" s="2038"/>
      <c r="BW196" s="2039"/>
      <c r="BX196" s="1084"/>
      <c r="BY196" s="1084"/>
      <c r="BZ196" s="1084"/>
      <c r="CA196" s="1076"/>
      <c r="CB196" s="1081"/>
      <c r="CC196" s="1081"/>
      <c r="CD196" s="1077"/>
      <c r="CE196" s="1077"/>
      <c r="CF196" s="212"/>
      <c r="CG196" s="212"/>
      <c r="CH196" s="212"/>
      <c r="CI196" s="212"/>
      <c r="CJ196" s="212"/>
      <c r="CK196" s="216"/>
      <c r="CX196" s="247"/>
      <c r="CY196" s="248"/>
      <c r="CZ196" s="248"/>
      <c r="DA196" s="248"/>
      <c r="DB196" s="249"/>
      <c r="DC196" s="248"/>
      <c r="DD196" s="260"/>
      <c r="DE196" s="248"/>
      <c r="DF196" s="248"/>
      <c r="DG196" s="216"/>
      <c r="DH196" s="216"/>
      <c r="DI196" s="216" t="s">
        <v>136</v>
      </c>
      <c r="DJ196" s="216">
        <f>AW34</f>
        <v>0</v>
      </c>
      <c r="DK196" s="216"/>
      <c r="DL196" s="216"/>
      <c r="DM196" s="216"/>
      <c r="DN196" s="216"/>
      <c r="DO196" s="216"/>
      <c r="DP196" s="216"/>
      <c r="DQ196" s="216"/>
      <c r="DR196" s="216"/>
      <c r="DS196" s="255"/>
      <c r="DT196" s="255"/>
      <c r="DU196" s="216"/>
      <c r="DV196" s="216"/>
      <c r="DW196" s="217"/>
      <c r="DX196" s="217"/>
      <c r="DY196" s="217"/>
      <c r="DZ196" s="221"/>
      <c r="EA196" s="221"/>
      <c r="EB196" s="221"/>
      <c r="EC196" s="221"/>
      <c r="ED196" s="221"/>
      <c r="EE196" s="221"/>
      <c r="EF196" s="256"/>
      <c r="EG196" s="257"/>
      <c r="EH196" s="257"/>
      <c r="EI196" s="257"/>
      <c r="EJ196" s="258"/>
      <c r="EK196" s="259"/>
      <c r="EL196" s="257"/>
      <c r="EM196" s="209"/>
      <c r="EN196" s="211"/>
      <c r="EO196" s="211"/>
      <c r="EP196" s="217"/>
      <c r="EQ196" s="217"/>
      <c r="ER196" s="209"/>
      <c r="ES196" s="209"/>
      <c r="ET196" s="209"/>
      <c r="EU196" s="209"/>
      <c r="EV196" s="209"/>
      <c r="EW196" s="209"/>
      <c r="EX196" s="209"/>
      <c r="EY196" s="1559"/>
      <c r="EZ196" s="209"/>
      <c r="FA196" s="209"/>
      <c r="FB196" s="209"/>
      <c r="FC196" s="209"/>
      <c r="FD196" s="209"/>
      <c r="FE196" s="209"/>
      <c r="FF196" s="209"/>
      <c r="FG196" s="209"/>
      <c r="FH196" s="209"/>
      <c r="FI196" s="209"/>
      <c r="FJ196" s="209"/>
      <c r="FK196" s="209"/>
      <c r="FL196" s="209"/>
      <c r="FM196" s="209"/>
      <c r="FN196" s="209"/>
      <c r="FO196" s="209"/>
      <c r="FW196" s="241"/>
    </row>
    <row r="197" spans="3:188" ht="18" hidden="1" thickTop="1">
      <c r="C197" s="1084"/>
      <c r="D197" s="1079"/>
      <c r="E197" s="1080"/>
      <c r="F197" s="1084"/>
      <c r="G197" s="2041"/>
      <c r="H197" s="2042"/>
      <c r="I197" s="2042"/>
      <c r="J197" s="1106" t="str">
        <f>IF(DR457=0,"",DR457)</f>
        <v/>
      </c>
      <c r="K197" s="1107" t="str">
        <f>IF(J197="","","POC")</f>
        <v/>
      </c>
      <c r="L197" s="2056"/>
      <c r="M197" s="2057"/>
      <c r="N197" s="2057"/>
      <c r="O197" s="2057"/>
      <c r="P197" s="2058" t="s">
        <v>151</v>
      </c>
      <c r="Q197" s="2059"/>
      <c r="R197" s="2052"/>
      <c r="S197" s="2053"/>
      <c r="T197" s="2047"/>
      <c r="U197" s="2047"/>
      <c r="V197" s="2047"/>
      <c r="W197" s="2047"/>
      <c r="X197" s="2047"/>
      <c r="Y197" s="2047"/>
      <c r="Z197" s="2047"/>
      <c r="AA197" s="2011"/>
      <c r="AB197" s="2012"/>
      <c r="AC197" s="2012"/>
      <c r="AD197" s="2012"/>
      <c r="AE197" s="2012"/>
      <c r="AF197" s="2012"/>
      <c r="AG197" s="2012"/>
      <c r="AH197" s="2048"/>
      <c r="AI197" s="1101"/>
      <c r="AJ197" s="1329"/>
      <c r="AK197" s="1329"/>
      <c r="AL197" s="1102"/>
      <c r="AM197" s="1102"/>
      <c r="AN197" s="1102"/>
      <c r="AO197" s="1102"/>
      <c r="AP197" s="1103"/>
      <c r="AQ197" s="1102"/>
      <c r="AR197" s="2060" t="str">
        <f>IF(Z82="","","Total without Air Per Diem")</f>
        <v/>
      </c>
      <c r="AS197" s="2060"/>
      <c r="AT197" s="2060"/>
      <c r="AU197" s="2060"/>
      <c r="AV197" s="2060"/>
      <c r="AW197" s="2060"/>
      <c r="AX197" s="2060"/>
      <c r="AY197" s="2060"/>
      <c r="AZ197" s="2060"/>
      <c r="BA197" s="2060"/>
      <c r="BB197" s="2066" t="str">
        <f>IF(AR197="","",CW150)</f>
        <v/>
      </c>
      <c r="BC197" s="2066"/>
      <c r="BD197" s="2066"/>
      <c r="BE197" s="2066"/>
      <c r="BF197" s="2066"/>
      <c r="BG197" s="1108"/>
      <c r="BH197" s="2068" t="s">
        <v>152</v>
      </c>
      <c r="BI197" s="2060"/>
      <c r="BJ197" s="2060"/>
      <c r="BK197" s="2060"/>
      <c r="BL197" s="2060"/>
      <c r="BM197" s="2060"/>
      <c r="BN197" s="2060"/>
      <c r="BO197" s="2060"/>
      <c r="BP197" s="1109"/>
      <c r="BQ197" s="2070" t="str">
        <f>IF(DB124=0,"",DB124)</f>
        <v/>
      </c>
      <c r="BR197" s="2070"/>
      <c r="BS197" s="2070"/>
      <c r="BT197" s="2070"/>
      <c r="BU197" s="2070"/>
      <c r="BV197" s="2070"/>
      <c r="BW197" s="2071"/>
      <c r="BX197" s="1084"/>
      <c r="BY197" s="1084"/>
      <c r="BZ197" s="1084"/>
      <c r="CA197" s="1110"/>
      <c r="CB197" s="1346"/>
      <c r="CE197" s="1077"/>
      <c r="CF197" s="212"/>
      <c r="CG197" s="212"/>
      <c r="CH197" s="212"/>
      <c r="CI197" s="212"/>
      <c r="CJ197" s="212"/>
      <c r="CK197" s="216"/>
      <c r="CX197" s="247"/>
      <c r="CY197" s="248"/>
      <c r="CZ197" s="248"/>
      <c r="DA197" s="248"/>
      <c r="DB197" s="249"/>
      <c r="DC197" s="248"/>
      <c r="DD197" s="260"/>
      <c r="DE197" s="248"/>
      <c r="DF197" s="248"/>
      <c r="DG197" s="216"/>
      <c r="DH197" s="216"/>
      <c r="DI197" s="216" t="s">
        <v>153</v>
      </c>
      <c r="DJ197" s="216">
        <f>AW35</f>
        <v>0</v>
      </c>
      <c r="DK197" s="216"/>
      <c r="DL197" s="216"/>
      <c r="DM197" s="216"/>
      <c r="DN197" s="216"/>
      <c r="DO197" s="216"/>
      <c r="DP197" s="216"/>
      <c r="DQ197" s="216"/>
      <c r="DR197" s="216"/>
      <c r="DS197" s="255"/>
      <c r="DT197" s="255"/>
      <c r="DU197" s="216"/>
      <c r="DV197" s="216"/>
      <c r="DW197" s="217"/>
      <c r="DX197" s="217"/>
      <c r="DY197" s="217"/>
      <c r="DZ197" s="221"/>
      <c r="EA197" s="221"/>
      <c r="EB197" s="221"/>
      <c r="EC197" s="221"/>
      <c r="ED197" s="221"/>
      <c r="EE197" s="221"/>
      <c r="EF197" s="256"/>
      <c r="EG197" s="257"/>
      <c r="EH197" s="257"/>
      <c r="EI197" s="257"/>
      <c r="EJ197" s="258"/>
      <c r="EK197" s="259"/>
      <c r="EL197" s="257"/>
      <c r="EM197" s="209"/>
      <c r="EN197" s="211"/>
      <c r="EO197" s="211"/>
      <c r="EP197" s="217"/>
      <c r="EQ197" s="217"/>
      <c r="ER197" s="209"/>
      <c r="ES197" s="209"/>
      <c r="ET197" s="209"/>
      <c r="EU197" s="209"/>
      <c r="EV197" s="209"/>
      <c r="EW197" s="209"/>
      <c r="EX197" s="209"/>
      <c r="EY197" s="1559"/>
      <c r="EZ197" s="209"/>
      <c r="FA197" s="209"/>
      <c r="FB197" s="209"/>
      <c r="FC197" s="209"/>
      <c r="FD197" s="209"/>
      <c r="FE197" s="209"/>
      <c r="FF197" s="209"/>
      <c r="FG197" s="209"/>
      <c r="FH197" s="209"/>
      <c r="FI197" s="209"/>
      <c r="FJ197" s="209"/>
      <c r="FK197" s="209"/>
      <c r="FL197" s="209"/>
      <c r="FM197" s="209"/>
      <c r="FN197" s="209"/>
      <c r="FO197" s="209"/>
      <c r="FW197" s="241"/>
    </row>
    <row r="198" spans="3:188" ht="18" hidden="1" thickBot="1">
      <c r="C198" s="1084"/>
      <c r="D198" s="1079"/>
      <c r="E198" s="1080"/>
      <c r="F198" s="1084"/>
      <c r="G198" s="2041"/>
      <c r="H198" s="2042"/>
      <c r="I198" s="2042"/>
      <c r="J198" s="1106"/>
      <c r="K198" s="1107" t="str">
        <f>IF(J198="","","AIR")</f>
        <v/>
      </c>
      <c r="L198" s="2056"/>
      <c r="M198" s="2057"/>
      <c r="N198" s="2057"/>
      <c r="O198" s="2057"/>
      <c r="P198" s="2074" t="s">
        <v>154</v>
      </c>
      <c r="Q198" s="2075"/>
      <c r="R198" s="2052"/>
      <c r="S198" s="2053"/>
      <c r="T198" s="2047"/>
      <c r="U198" s="2047"/>
      <c r="V198" s="2047"/>
      <c r="W198" s="2047"/>
      <c r="X198" s="2047"/>
      <c r="Y198" s="2047"/>
      <c r="Z198" s="2047"/>
      <c r="AA198" s="2011"/>
      <c r="AB198" s="2012"/>
      <c r="AC198" s="2012"/>
      <c r="AD198" s="2012"/>
      <c r="AE198" s="2012"/>
      <c r="AF198" s="2012"/>
      <c r="AG198" s="2012"/>
      <c r="AH198" s="2048"/>
      <c r="AI198" s="1111"/>
      <c r="AJ198" s="1330"/>
      <c r="AK198" s="1330"/>
      <c r="AL198" s="1112"/>
      <c r="AM198" s="1112"/>
      <c r="AN198" s="1112"/>
      <c r="AO198" s="1112"/>
      <c r="AP198" s="1113"/>
      <c r="AQ198" s="1112"/>
      <c r="AR198" s="2061"/>
      <c r="AS198" s="2061"/>
      <c r="AT198" s="2061"/>
      <c r="AU198" s="2061"/>
      <c r="AV198" s="2061"/>
      <c r="AW198" s="2061"/>
      <c r="AX198" s="2061"/>
      <c r="AY198" s="2061"/>
      <c r="AZ198" s="2061"/>
      <c r="BA198" s="2061"/>
      <c r="BB198" s="2067"/>
      <c r="BC198" s="2067"/>
      <c r="BD198" s="2067"/>
      <c r="BE198" s="2067"/>
      <c r="BF198" s="2067"/>
      <c r="BG198" s="1114"/>
      <c r="BH198" s="2069"/>
      <c r="BI198" s="2061"/>
      <c r="BJ198" s="2061"/>
      <c r="BK198" s="2061"/>
      <c r="BL198" s="2061"/>
      <c r="BM198" s="2061"/>
      <c r="BN198" s="2061"/>
      <c r="BO198" s="2061"/>
      <c r="BP198" s="1115"/>
      <c r="BQ198" s="2072"/>
      <c r="BR198" s="2072"/>
      <c r="BS198" s="2072"/>
      <c r="BT198" s="2072"/>
      <c r="BU198" s="2072"/>
      <c r="BV198" s="2072"/>
      <c r="BW198" s="2073"/>
      <c r="BX198" s="1116"/>
      <c r="BY198" s="1116"/>
      <c r="BZ198" s="1116"/>
      <c r="CA198" s="1110"/>
      <c r="CB198" s="1346"/>
      <c r="CC198" s="1081"/>
      <c r="CD198" s="1077"/>
      <c r="CE198" s="1077"/>
      <c r="CF198" s="212"/>
      <c r="CG198" s="212"/>
      <c r="CH198" s="212"/>
      <c r="CI198" s="212"/>
      <c r="CJ198" s="212"/>
      <c r="CK198" s="216"/>
      <c r="CX198" s="247"/>
      <c r="CY198" s="248"/>
      <c r="CZ198" s="248"/>
      <c r="DA198" s="248"/>
      <c r="DB198" s="249"/>
      <c r="DC198" s="248"/>
      <c r="DD198" s="260"/>
      <c r="DE198" s="261"/>
      <c r="DF198" s="261" t="s">
        <v>24</v>
      </c>
      <c r="DG198" s="262" t="s">
        <v>25</v>
      </c>
      <c r="DH198" s="262"/>
      <c r="DI198" s="262" t="s">
        <v>155</v>
      </c>
      <c r="DJ198" s="263">
        <f>IF(DJ195="",0,DJ195)</f>
        <v>0</v>
      </c>
      <c r="DK198" s="263">
        <v>0.65</v>
      </c>
      <c r="DL198" s="263">
        <f>DJ198*DK198</f>
        <v>0</v>
      </c>
      <c r="DM198" s="262"/>
      <c r="DN198" s="262"/>
      <c r="DO198" s="262"/>
      <c r="DP198" s="262"/>
      <c r="DQ198" s="262"/>
      <c r="DR198" s="262"/>
      <c r="DS198" s="262"/>
      <c r="DT198" s="262"/>
      <c r="DU198" s="262"/>
      <c r="DV198" s="262"/>
      <c r="DW198" s="264"/>
      <c r="DX198" s="264"/>
      <c r="DY198" s="217"/>
      <c r="DZ198" s="221"/>
      <c r="EA198" s="221"/>
      <c r="EB198" s="221"/>
      <c r="EC198" s="221"/>
      <c r="ED198" s="221"/>
      <c r="EE198" s="221"/>
      <c r="EF198" s="256"/>
      <c r="EG198" s="257"/>
      <c r="EH198" s="257"/>
      <c r="EI198" s="257"/>
      <c r="EJ198" s="258"/>
      <c r="EK198" s="259"/>
      <c r="EL198" s="257"/>
      <c r="EM198" s="209"/>
      <c r="EN198" s="211"/>
      <c r="EO198" s="211"/>
      <c r="EP198" s="217"/>
      <c r="EQ198" s="217"/>
      <c r="ER198" s="209"/>
      <c r="ES198" s="209"/>
      <c r="ET198" s="209"/>
      <c r="EU198" s="209"/>
      <c r="EV198" s="209"/>
      <c r="EW198" s="209"/>
      <c r="EX198" s="209"/>
      <c r="EY198" s="1559"/>
      <c r="EZ198" s="209"/>
      <c r="FA198" s="209"/>
      <c r="FB198" s="209"/>
      <c r="FC198" s="209"/>
      <c r="FD198" s="209"/>
      <c r="FE198" s="209"/>
      <c r="FF198" s="209"/>
      <c r="FG198" s="209"/>
      <c r="FH198" s="209"/>
      <c r="FI198" s="209"/>
      <c r="FJ198" s="209"/>
      <c r="FK198" s="209"/>
      <c r="FL198" s="209"/>
      <c r="FM198" s="209"/>
      <c r="FN198" s="209"/>
      <c r="FO198" s="209"/>
      <c r="FW198" s="241"/>
    </row>
    <row r="199" spans="3:188" ht="18" hidden="1" thickTop="1">
      <c r="C199" s="1084"/>
      <c r="D199" s="1079"/>
      <c r="E199" s="1080"/>
      <c r="F199" s="1084"/>
      <c r="G199" s="2021" t="s">
        <v>156</v>
      </c>
      <c r="H199" s="2022"/>
      <c r="I199" s="2022"/>
      <c r="J199" s="2022"/>
      <c r="K199" s="2023"/>
      <c r="L199" s="2024" t="str">
        <f>AB177</f>
        <v>Fuel Funds</v>
      </c>
      <c r="M199" s="2025"/>
      <c r="N199" s="2025"/>
      <c r="O199" s="2025"/>
      <c r="P199" s="2025"/>
      <c r="Q199" s="2026"/>
      <c r="R199" s="2052"/>
      <c r="S199" s="2053"/>
      <c r="T199" s="2024" t="s">
        <v>157</v>
      </c>
      <c r="U199" s="2025"/>
      <c r="V199" s="2025"/>
      <c r="W199" s="2025"/>
      <c r="X199" s="2025"/>
      <c r="Y199" s="2025"/>
      <c r="Z199" s="2025"/>
      <c r="AA199" s="2024" t="s">
        <v>158</v>
      </c>
      <c r="AB199" s="2025"/>
      <c r="AC199" s="2025"/>
      <c r="AD199" s="2025"/>
      <c r="AE199" s="2025"/>
      <c r="AF199" s="2025"/>
      <c r="AG199" s="2025"/>
      <c r="AH199" s="2026"/>
      <c r="AI199" s="1117"/>
      <c r="AJ199" s="1331"/>
      <c r="AK199" s="1331"/>
      <c r="AL199" s="1081"/>
      <c r="AM199" s="1081"/>
      <c r="AN199" s="1081"/>
      <c r="AO199" s="1081"/>
      <c r="AP199" s="1082"/>
      <c r="AQ199" s="1081"/>
      <c r="AR199" s="1888" t="s">
        <v>139</v>
      </c>
      <c r="AS199" s="1888"/>
      <c r="AT199" s="1888"/>
      <c r="AU199" s="1888"/>
      <c r="AV199" s="1888"/>
      <c r="AW199" s="1888"/>
      <c r="AX199" s="1888"/>
      <c r="AY199" s="1888"/>
      <c r="AZ199" s="1888"/>
      <c r="BA199" s="1888"/>
      <c r="BB199" s="1884" t="str">
        <f>IF(DD129=0,"",DD129)</f>
        <v/>
      </c>
      <c r="BC199" s="1884"/>
      <c r="BD199" s="1884"/>
      <c r="BE199" s="1884"/>
      <c r="BF199" s="1884"/>
      <c r="BG199" s="1118"/>
      <c r="BH199" s="1887" t="s">
        <v>27</v>
      </c>
      <c r="BI199" s="1888"/>
      <c r="BJ199" s="1888"/>
      <c r="BK199" s="1888"/>
      <c r="BL199" s="1888"/>
      <c r="BM199" s="1888"/>
      <c r="BN199" s="1888"/>
      <c r="BO199" s="1888"/>
      <c r="BP199" s="1105"/>
      <c r="BQ199" s="2006" t="str">
        <f>IF(DB137=0,"",DB137)</f>
        <v/>
      </c>
      <c r="BR199" s="2006"/>
      <c r="BS199" s="2006"/>
      <c r="BT199" s="2006"/>
      <c r="BU199" s="2006"/>
      <c r="BV199" s="2006"/>
      <c r="BW199" s="2007"/>
      <c r="BX199" s="1084"/>
      <c r="BY199" s="1084"/>
      <c r="BZ199" s="1084"/>
      <c r="CA199" s="1110"/>
      <c r="CB199" s="1346"/>
      <c r="CE199" s="1119"/>
      <c r="CF199" s="215"/>
      <c r="CG199" s="215"/>
      <c r="CH199" s="212"/>
      <c r="CI199" s="212"/>
      <c r="CJ199" s="212"/>
      <c r="CK199" s="216"/>
      <c r="CX199" s="247"/>
      <c r="CY199" s="248"/>
      <c r="CZ199" s="248"/>
      <c r="DA199" s="248"/>
      <c r="DB199" s="249"/>
      <c r="DC199" s="248"/>
      <c r="DD199" s="260" t="s">
        <v>159</v>
      </c>
      <c r="DE199" s="265" t="s">
        <v>160</v>
      </c>
      <c r="DF199" s="266">
        <f>FF34</f>
        <v>0</v>
      </c>
      <c r="DG199" s="267">
        <f>FI34</f>
        <v>0</v>
      </c>
      <c r="DH199" s="262"/>
      <c r="DI199" s="262" t="s">
        <v>161</v>
      </c>
      <c r="DJ199" s="263">
        <f>IF(DJ196="",0,DJ196)</f>
        <v>0</v>
      </c>
      <c r="DK199" s="263">
        <v>0.35</v>
      </c>
      <c r="DL199" s="263">
        <f>DJ199*DK199</f>
        <v>0</v>
      </c>
      <c r="DM199" s="262"/>
      <c r="DN199" s="262"/>
      <c r="DO199" s="262"/>
      <c r="DP199" s="262"/>
      <c r="DQ199" s="262"/>
      <c r="DR199" s="262"/>
      <c r="DS199" s="262"/>
      <c r="DT199" s="262"/>
      <c r="DU199" s="262"/>
      <c r="DV199" s="262"/>
      <c r="DW199" s="264"/>
      <c r="DX199" s="264"/>
      <c r="DY199" s="217"/>
      <c r="DZ199" s="221"/>
      <c r="EA199" s="221"/>
      <c r="EB199" s="221"/>
      <c r="EC199" s="221"/>
      <c r="ED199" s="221"/>
      <c r="EE199" s="221"/>
      <c r="EF199" s="256"/>
      <c r="EG199" s="257"/>
      <c r="EH199" s="257"/>
      <c r="EI199" s="257"/>
      <c r="EJ199" s="258"/>
      <c r="EK199" s="259"/>
      <c r="EL199" s="257"/>
      <c r="EM199" s="209"/>
      <c r="EN199" s="211"/>
      <c r="EO199" s="211"/>
      <c r="EP199" s="217"/>
      <c r="EQ199" s="217"/>
      <c r="ER199" s="209"/>
      <c r="ES199" s="209"/>
      <c r="ET199" s="209"/>
      <c r="EU199" s="209"/>
      <c r="EV199" s="209"/>
      <c r="EW199" s="209"/>
      <c r="EX199" s="209"/>
      <c r="EY199" s="1559"/>
      <c r="EZ199" s="209"/>
      <c r="FA199" s="209"/>
      <c r="FB199" s="209"/>
      <c r="FC199" s="209"/>
      <c r="FD199" s="209"/>
      <c r="FE199" s="209"/>
      <c r="FF199" s="209"/>
      <c r="FG199" s="209"/>
      <c r="FH199" s="209"/>
      <c r="FI199" s="209"/>
      <c r="FJ199" s="209"/>
      <c r="FK199" s="209"/>
      <c r="FL199" s="209"/>
      <c r="FM199" s="209"/>
      <c r="FN199" s="209"/>
      <c r="FO199" s="209"/>
      <c r="FW199" s="241"/>
    </row>
    <row r="200" spans="3:188" ht="17.399999999999999" hidden="1">
      <c r="C200" s="1084"/>
      <c r="D200" s="1079"/>
      <c r="E200" s="1080"/>
      <c r="F200" s="1084"/>
      <c r="G200" s="1120"/>
      <c r="H200" s="1121"/>
      <c r="I200" s="1121"/>
      <c r="J200" s="1121"/>
      <c r="K200" s="1121"/>
      <c r="L200" s="2008" t="str">
        <f>AB181</f>
        <v>avg per day / per POC</v>
      </c>
      <c r="M200" s="2009"/>
      <c r="N200" s="2009"/>
      <c r="O200" s="2009"/>
      <c r="P200" s="2009"/>
      <c r="Q200" s="2010"/>
      <c r="R200" s="2052"/>
      <c r="S200" s="2053"/>
      <c r="T200" s="2011" t="str">
        <f>IF(DB88="","",DB88)</f>
        <v/>
      </c>
      <c r="U200" s="2012"/>
      <c r="V200" s="2012"/>
      <c r="W200" s="2012"/>
      <c r="X200" s="2012"/>
      <c r="Y200" s="2012"/>
      <c r="Z200" s="2012">
        <f>DM89</f>
        <v>0</v>
      </c>
      <c r="AA200" s="2015" t="str">
        <f>DC88</f>
        <v/>
      </c>
      <c r="AB200" s="2016"/>
      <c r="AC200" s="2016"/>
      <c r="AD200" s="2016"/>
      <c r="AE200" s="2016"/>
      <c r="AF200" s="2016"/>
      <c r="AG200" s="2016"/>
      <c r="AH200" s="2019" t="str">
        <f>IF(DT89="","",DT89)</f>
        <v/>
      </c>
      <c r="AI200" s="1117"/>
      <c r="AJ200" s="1331"/>
      <c r="AK200" s="1331"/>
      <c r="AL200" s="1081"/>
      <c r="AM200" s="1081"/>
      <c r="AN200" s="1081"/>
      <c r="AO200" s="1081"/>
      <c r="AP200" s="1082"/>
      <c r="AQ200" s="1081"/>
      <c r="AR200" s="1888"/>
      <c r="AS200" s="1888"/>
      <c r="AT200" s="1888"/>
      <c r="AU200" s="1888"/>
      <c r="AV200" s="1888"/>
      <c r="AW200" s="1888"/>
      <c r="AX200" s="1888"/>
      <c r="AY200" s="1888"/>
      <c r="AZ200" s="1888"/>
      <c r="BA200" s="1888"/>
      <c r="BB200" s="1884"/>
      <c r="BC200" s="1884"/>
      <c r="BD200" s="1884"/>
      <c r="BE200" s="1884"/>
      <c r="BF200" s="1884"/>
      <c r="BG200" s="1118"/>
      <c r="BH200" s="1887"/>
      <c r="BI200" s="1888"/>
      <c r="BJ200" s="1888"/>
      <c r="BK200" s="1888"/>
      <c r="BL200" s="1888"/>
      <c r="BM200" s="1888"/>
      <c r="BN200" s="1888"/>
      <c r="BO200" s="1888"/>
      <c r="BP200" s="1105"/>
      <c r="BQ200" s="2006"/>
      <c r="BR200" s="2006"/>
      <c r="BS200" s="2006"/>
      <c r="BT200" s="2006"/>
      <c r="BU200" s="2006"/>
      <c r="BV200" s="2006"/>
      <c r="BW200" s="2007"/>
      <c r="BX200" s="1122"/>
      <c r="BY200" s="1122"/>
      <c r="BZ200" s="1122"/>
      <c r="CA200" s="1123"/>
      <c r="CB200" s="1568"/>
      <c r="CC200" s="1541"/>
      <c r="CD200" s="1124"/>
      <c r="CE200" s="1124"/>
      <c r="CF200" s="268"/>
      <c r="CG200" s="268"/>
      <c r="CH200" s="212"/>
      <c r="CI200" s="212"/>
      <c r="CJ200" s="212"/>
      <c r="CK200" s="216"/>
      <c r="CX200" s="247"/>
      <c r="CY200" s="248"/>
      <c r="CZ200" s="248"/>
      <c r="DA200" s="248"/>
      <c r="DB200" s="249"/>
      <c r="DC200" s="248"/>
      <c r="DD200" s="260" t="s">
        <v>162</v>
      </c>
      <c r="DE200" s="261" t="s">
        <v>163</v>
      </c>
      <c r="DF200" s="269">
        <f>FF35</f>
        <v>0</v>
      </c>
      <c r="DG200" s="267">
        <f>FI35</f>
        <v>0</v>
      </c>
      <c r="DH200" s="262"/>
      <c r="DI200" s="262" t="s">
        <v>164</v>
      </c>
      <c r="DJ200" s="263">
        <f>IF(DJ197="",0,DJ197)</f>
        <v>0</v>
      </c>
      <c r="DK200" s="263">
        <v>0.25</v>
      </c>
      <c r="DL200" s="263">
        <f>DJ200*DK200</f>
        <v>0</v>
      </c>
      <c r="DM200" s="262"/>
      <c r="DN200" s="262"/>
      <c r="DO200" s="262"/>
      <c r="DP200" s="270" t="s">
        <v>165</v>
      </c>
      <c r="DQ200" s="262"/>
      <c r="DR200" s="262" t="s">
        <v>166</v>
      </c>
      <c r="DS200" s="262" t="s">
        <v>167</v>
      </c>
      <c r="DT200" s="262" t="s">
        <v>168</v>
      </c>
      <c r="DU200" s="262"/>
      <c r="DV200" s="262"/>
      <c r="DW200" s="264"/>
      <c r="DX200" s="264"/>
      <c r="DY200" s="217"/>
      <c r="DZ200" s="221"/>
      <c r="EA200" s="221"/>
      <c r="EB200" s="221"/>
      <c r="EC200" s="221"/>
      <c r="ED200" s="221"/>
      <c r="EE200" s="221"/>
      <c r="EF200" s="256"/>
      <c r="EG200" s="257"/>
      <c r="EH200" s="257"/>
      <c r="EI200" s="257"/>
      <c r="EJ200" s="258"/>
      <c r="EK200" s="259"/>
      <c r="EL200" s="257"/>
      <c r="EM200" s="209"/>
      <c r="EN200" s="211"/>
      <c r="EO200" s="211"/>
      <c r="EP200" s="217"/>
      <c r="EQ200" s="217"/>
      <c r="ER200" s="209"/>
      <c r="ES200" s="209"/>
      <c r="ET200" s="209"/>
      <c r="EU200" s="209"/>
      <c r="EV200" s="209"/>
      <c r="EW200" s="209"/>
      <c r="EX200" s="209"/>
      <c r="EY200" s="1559"/>
      <c r="EZ200" s="209"/>
      <c r="FA200" s="209"/>
      <c r="FB200" s="209"/>
      <c r="FC200" s="209"/>
      <c r="FD200" s="209"/>
      <c r="FE200" s="209"/>
      <c r="FF200" s="209"/>
      <c r="FG200" s="209"/>
      <c r="FH200" s="209"/>
      <c r="FI200" s="209"/>
      <c r="FJ200" s="209"/>
      <c r="FK200" s="209"/>
      <c r="FL200" s="209"/>
      <c r="FM200" s="209"/>
      <c r="FN200" s="209"/>
      <c r="FO200" s="209"/>
      <c r="FW200" s="241"/>
    </row>
    <row r="201" spans="3:188" ht="16.2" hidden="1">
      <c r="C201" s="1084"/>
      <c r="D201" s="1079"/>
      <c r="E201" s="1080"/>
      <c r="F201" s="1084"/>
      <c r="G201" s="2062" t="str">
        <f>DN391</f>
        <v/>
      </c>
      <c r="H201" s="2063"/>
      <c r="I201" s="2063"/>
      <c r="J201" s="2027" t="s">
        <v>169</v>
      </c>
      <c r="K201" s="2027"/>
      <c r="L201" s="2028" t="str">
        <f>IF(G201="","",BV280)</f>
        <v/>
      </c>
      <c r="M201" s="2029"/>
      <c r="N201" s="2029"/>
      <c r="O201" s="2029"/>
      <c r="P201" s="2032" t="s">
        <v>151</v>
      </c>
      <c r="Q201" s="2033"/>
      <c r="R201" s="2052"/>
      <c r="S201" s="2053"/>
      <c r="T201" s="2011"/>
      <c r="U201" s="2012"/>
      <c r="V201" s="2012"/>
      <c r="W201" s="2012"/>
      <c r="X201" s="2012"/>
      <c r="Y201" s="2012"/>
      <c r="Z201" s="2012"/>
      <c r="AA201" s="2015"/>
      <c r="AB201" s="2016"/>
      <c r="AC201" s="2016"/>
      <c r="AD201" s="2016"/>
      <c r="AE201" s="2016"/>
      <c r="AF201" s="2016"/>
      <c r="AG201" s="2016"/>
      <c r="AH201" s="2019"/>
      <c r="AI201" s="1117"/>
      <c r="AJ201" s="1331"/>
      <c r="AK201" s="1331"/>
      <c r="AL201" s="1081"/>
      <c r="AM201" s="1081"/>
      <c r="AN201" s="1081"/>
      <c r="AO201" s="1081"/>
      <c r="AP201" s="1082"/>
      <c r="AQ201" s="1081"/>
      <c r="AR201" s="2034" t="s">
        <v>170</v>
      </c>
      <c r="AS201" s="2034"/>
      <c r="AT201" s="2034"/>
      <c r="AU201" s="2034"/>
      <c r="AV201" s="2034"/>
      <c r="AW201" s="2034"/>
      <c r="AX201" s="2034"/>
      <c r="AY201" s="2034"/>
      <c r="AZ201" s="2034"/>
      <c r="BA201" s="2034"/>
      <c r="BB201" s="2034"/>
      <c r="BC201" s="2034"/>
      <c r="BD201" s="2034"/>
      <c r="BE201" s="2034"/>
      <c r="BF201" s="2034"/>
      <c r="BG201" s="1125"/>
      <c r="BH201" s="1879" t="s">
        <v>171</v>
      </c>
      <c r="BI201" s="1880"/>
      <c r="BJ201" s="1880"/>
      <c r="BK201" s="1880"/>
      <c r="BL201" s="1880"/>
      <c r="BM201" s="1880"/>
      <c r="BN201" s="1880"/>
      <c r="BO201" s="1880"/>
      <c r="BP201" s="1126"/>
      <c r="BQ201" s="2076" t="str">
        <f>IF(DC137=0,"",DC137)</f>
        <v/>
      </c>
      <c r="BR201" s="2076"/>
      <c r="BS201" s="2076"/>
      <c r="BT201" s="2076"/>
      <c r="BU201" s="2076"/>
      <c r="BV201" s="2076"/>
      <c r="BW201" s="2077"/>
      <c r="BX201" s="1084"/>
      <c r="BY201" s="1084"/>
      <c r="BZ201" s="1084"/>
      <c r="CA201" s="1110"/>
      <c r="CB201" s="1346"/>
      <c r="CE201" s="1119"/>
      <c r="CF201" s="215"/>
      <c r="CG201" s="215"/>
      <c r="CH201" s="212"/>
      <c r="CI201" s="212"/>
      <c r="CJ201" s="212"/>
      <c r="CK201" s="216"/>
      <c r="CX201" s="247"/>
      <c r="CY201" s="248"/>
      <c r="CZ201" s="248"/>
      <c r="DA201" s="248"/>
      <c r="DB201" s="249"/>
      <c r="DC201" s="248"/>
      <c r="DD201" s="260" t="s">
        <v>172</v>
      </c>
      <c r="DE201" s="261" t="s">
        <v>173</v>
      </c>
      <c r="DF201" s="261">
        <f>FL34</f>
        <v>0</v>
      </c>
      <c r="DG201" s="262"/>
      <c r="DH201" s="262"/>
      <c r="DI201" s="262"/>
      <c r="DJ201" s="271"/>
      <c r="DK201" s="262"/>
      <c r="DL201" s="262">
        <f>DL198+DL199+DL200</f>
        <v>0</v>
      </c>
      <c r="DM201" s="262">
        <f>IF(DF199&gt;290,290,DF199)</f>
        <v>0</v>
      </c>
      <c r="DN201" s="262">
        <f>IF(DG199&gt;290,290,DG199)</f>
        <v>0</v>
      </c>
      <c r="DO201" s="262">
        <f>DL201*(DM201+DN201)</f>
        <v>0</v>
      </c>
      <c r="DP201" s="262">
        <f>IF(DL201*DM201&gt;290,290,DL201*DM201)</f>
        <v>0</v>
      </c>
      <c r="DQ201" s="262">
        <f>DL201*DN201</f>
        <v>0</v>
      </c>
      <c r="DR201" s="262">
        <f>IF(DP201+DQ201&gt;=290,290-DP201,DQ201)</f>
        <v>0</v>
      </c>
      <c r="DS201" s="262">
        <f>IF(DO201&gt;=290,290-DQ201,DP201)</f>
        <v>0</v>
      </c>
      <c r="DT201" s="262">
        <f>DQ201</f>
        <v>0</v>
      </c>
      <c r="DU201" s="262">
        <f>IF(DF201&gt;=DP201,DP201,DF201)</f>
        <v>0</v>
      </c>
      <c r="DV201" s="262"/>
      <c r="DW201" s="264"/>
      <c r="DX201" s="264"/>
      <c r="DY201" s="217"/>
      <c r="DZ201" s="221"/>
      <c r="EA201" s="221"/>
      <c r="EB201" s="221"/>
      <c r="EC201" s="221"/>
      <c r="ED201" s="221"/>
      <c r="EE201" s="221"/>
      <c r="EF201" s="256"/>
      <c r="EG201" s="257"/>
      <c r="EH201" s="257"/>
      <c r="EI201" s="257"/>
      <c r="EJ201" s="258"/>
      <c r="EK201" s="259"/>
      <c r="EL201" s="257"/>
      <c r="EM201" s="209"/>
      <c r="EN201" s="211"/>
      <c r="EO201" s="211"/>
      <c r="EP201" s="217"/>
      <c r="EQ201" s="217"/>
      <c r="ER201" s="209"/>
      <c r="ES201" s="209"/>
      <c r="ET201" s="209"/>
      <c r="EU201" s="209"/>
      <c r="EV201" s="209"/>
      <c r="EW201" s="209"/>
      <c r="EX201" s="209"/>
      <c r="EY201" s="1559"/>
      <c r="EZ201" s="209"/>
      <c r="FA201" s="209"/>
      <c r="FB201" s="209"/>
      <c r="FC201" s="209"/>
      <c r="FD201" s="209"/>
      <c r="FE201" s="209"/>
      <c r="FF201" s="209"/>
      <c r="FG201" s="209"/>
      <c r="FH201" s="209"/>
      <c r="FI201" s="209"/>
      <c r="FJ201" s="209"/>
      <c r="FK201" s="209"/>
      <c r="FL201" s="209"/>
      <c r="FM201" s="209"/>
      <c r="FN201" s="209"/>
      <c r="FO201" s="209"/>
      <c r="FW201" s="241"/>
    </row>
    <row r="202" spans="3:188" ht="16.8" hidden="1" thickBot="1">
      <c r="C202" s="1084"/>
      <c r="D202" s="1079"/>
      <c r="E202" s="1080"/>
      <c r="F202" s="1084"/>
      <c r="G202" s="2064"/>
      <c r="H202" s="2065"/>
      <c r="I202" s="2065"/>
      <c r="J202" s="2080" t="s">
        <v>154</v>
      </c>
      <c r="K202" s="2080"/>
      <c r="L202" s="2030"/>
      <c r="M202" s="2031"/>
      <c r="N202" s="2031"/>
      <c r="O202" s="2031"/>
      <c r="P202" s="1898" t="s">
        <v>154</v>
      </c>
      <c r="Q202" s="1899"/>
      <c r="R202" s="2054"/>
      <c r="S202" s="2055"/>
      <c r="T202" s="2013"/>
      <c r="U202" s="2014"/>
      <c r="V202" s="2014"/>
      <c r="W202" s="2014"/>
      <c r="X202" s="2014"/>
      <c r="Y202" s="2014"/>
      <c r="Z202" s="2014"/>
      <c r="AA202" s="2017"/>
      <c r="AB202" s="2018"/>
      <c r="AC202" s="2018"/>
      <c r="AD202" s="2018"/>
      <c r="AE202" s="2018"/>
      <c r="AF202" s="2018"/>
      <c r="AG202" s="2018"/>
      <c r="AH202" s="2020"/>
      <c r="AI202" s="1127"/>
      <c r="AJ202" s="1128"/>
      <c r="AK202" s="1128"/>
      <c r="AL202" s="1128"/>
      <c r="AM202" s="1128"/>
      <c r="AN202" s="1128"/>
      <c r="AO202" s="1128"/>
      <c r="AP202" s="1129"/>
      <c r="AQ202" s="1128"/>
      <c r="AR202" s="2035"/>
      <c r="AS202" s="2035"/>
      <c r="AT202" s="2035"/>
      <c r="AU202" s="2035"/>
      <c r="AV202" s="2035"/>
      <c r="AW202" s="2035"/>
      <c r="AX202" s="2035"/>
      <c r="AY202" s="2035"/>
      <c r="AZ202" s="2035"/>
      <c r="BA202" s="2035"/>
      <c r="BB202" s="2035"/>
      <c r="BC202" s="2035"/>
      <c r="BD202" s="2035"/>
      <c r="BE202" s="2035"/>
      <c r="BF202" s="2035"/>
      <c r="BG202" s="1130"/>
      <c r="BH202" s="1881"/>
      <c r="BI202" s="1882"/>
      <c r="BJ202" s="1882"/>
      <c r="BK202" s="1882"/>
      <c r="BL202" s="1882"/>
      <c r="BM202" s="1882"/>
      <c r="BN202" s="1882"/>
      <c r="BO202" s="1882"/>
      <c r="BP202" s="1131"/>
      <c r="BQ202" s="2078"/>
      <c r="BR202" s="2078"/>
      <c r="BS202" s="2078"/>
      <c r="BT202" s="2078"/>
      <c r="BU202" s="2078"/>
      <c r="BV202" s="2078"/>
      <c r="BW202" s="2079"/>
      <c r="BX202" s="1116"/>
      <c r="BY202" s="1116"/>
      <c r="BZ202" s="1116"/>
      <c r="CA202" s="1110"/>
      <c r="CB202" s="1346"/>
      <c r="CC202" s="1542"/>
      <c r="CD202" s="1132"/>
      <c r="CE202" s="1132"/>
      <c r="CF202" s="272"/>
      <c r="CG202" s="272"/>
      <c r="CH202" s="1564"/>
      <c r="CI202" s="1564"/>
      <c r="CJ202" s="212"/>
      <c r="CK202" s="216"/>
      <c r="CX202" s="247"/>
      <c r="CY202" s="248"/>
      <c r="CZ202" s="248"/>
      <c r="DA202" s="248"/>
      <c r="DB202" s="249"/>
      <c r="DC202" s="248"/>
      <c r="DD202" s="260"/>
      <c r="DE202" s="261" t="s">
        <v>174</v>
      </c>
      <c r="DF202" s="261">
        <f>FL35</f>
        <v>0</v>
      </c>
      <c r="DG202" s="262"/>
      <c r="DH202" s="262"/>
      <c r="DI202" s="262"/>
      <c r="DJ202" s="271"/>
      <c r="DK202" s="262"/>
      <c r="DL202" s="262">
        <f>DL201</f>
        <v>0</v>
      </c>
      <c r="DM202" s="262">
        <f>IF(DF200&gt;290,290,DF200)</f>
        <v>0</v>
      </c>
      <c r="DN202" s="262">
        <f>IF(DG200&gt;290,290,DG200)</f>
        <v>0</v>
      </c>
      <c r="DO202" s="262">
        <f>DL202*(DM202+DN202)</f>
        <v>0</v>
      </c>
      <c r="DP202" s="262">
        <f>IF(DL202*DM202&gt;290,290,DL202*DM202)</f>
        <v>0</v>
      </c>
      <c r="DQ202" s="262">
        <f>DL202*DN202</f>
        <v>0</v>
      </c>
      <c r="DR202" s="262">
        <f>IF(DP202+DQ202&gt;=290,290-DP202,DQ202)</f>
        <v>0</v>
      </c>
      <c r="DS202" s="262">
        <f>IF(DO202&gt;=290,290-DQ202,DP202)</f>
        <v>0</v>
      </c>
      <c r="DT202" s="262">
        <f>DQ202</f>
        <v>0</v>
      </c>
      <c r="DU202" s="262">
        <f>IF(DF202&gt;=DP202,DP202,DF202)</f>
        <v>0</v>
      </c>
      <c r="DV202" s="262"/>
      <c r="DW202" s="264"/>
      <c r="DX202" s="264"/>
      <c r="DY202" s="217"/>
      <c r="DZ202" s="221"/>
      <c r="EA202" s="221"/>
      <c r="EB202" s="221"/>
      <c r="EC202" s="221"/>
      <c r="ED202" s="221"/>
      <c r="EE202" s="221"/>
      <c r="EF202" s="256"/>
      <c r="EG202" s="257"/>
      <c r="EH202" s="257"/>
      <c r="EI202" s="257"/>
      <c r="EJ202" s="258"/>
      <c r="EK202" s="259"/>
      <c r="EL202" s="257"/>
      <c r="EM202" s="209"/>
      <c r="EN202" s="211"/>
      <c r="EO202" s="211"/>
      <c r="EP202" s="217"/>
      <c r="EQ202" s="217"/>
      <c r="ER202" s="209"/>
      <c r="ES202" s="209"/>
      <c r="ET202" s="209"/>
      <c r="EU202" s="209"/>
      <c r="EV202" s="209"/>
      <c r="EW202" s="209"/>
      <c r="EX202" s="209"/>
      <c r="EY202" s="1559"/>
      <c r="EZ202" s="209"/>
      <c r="FA202" s="209"/>
      <c r="FB202" s="209"/>
      <c r="FC202" s="209"/>
      <c r="FD202" s="209"/>
      <c r="FE202" s="209"/>
      <c r="FF202" s="209"/>
      <c r="FG202" s="209"/>
      <c r="FH202" s="209"/>
      <c r="FI202" s="209"/>
      <c r="FJ202" s="1559"/>
      <c r="FK202" s="209"/>
      <c r="FL202" s="209"/>
      <c r="FM202" s="209"/>
      <c r="FN202" s="209"/>
      <c r="FO202" s="209"/>
      <c r="FW202" s="241"/>
    </row>
    <row r="203" spans="3:188" ht="16.8" hidden="1" thickTop="1">
      <c r="C203" s="1084"/>
      <c r="D203" s="1079"/>
      <c r="E203" s="1080"/>
      <c r="F203" s="1084"/>
      <c r="G203" s="1133"/>
      <c r="H203" s="1133"/>
      <c r="I203" s="1133"/>
      <c r="J203" s="1133"/>
      <c r="K203" s="1133"/>
      <c r="L203" s="1133"/>
      <c r="M203" s="1133"/>
      <c r="N203" s="1133"/>
      <c r="O203" s="1133"/>
      <c r="P203" s="1133"/>
      <c r="Q203" s="1133"/>
      <c r="R203" s="1133"/>
      <c r="S203" s="1133"/>
      <c r="T203" s="1133"/>
      <c r="U203" s="1133"/>
      <c r="V203" s="1133"/>
      <c r="W203" s="1133"/>
      <c r="X203" s="1133"/>
      <c r="Y203" s="1133"/>
      <c r="Z203" s="1133"/>
      <c r="AA203" s="1133"/>
      <c r="AB203" s="1133"/>
      <c r="AC203" s="1133"/>
      <c r="AD203" s="1133"/>
      <c r="AE203" s="1133"/>
      <c r="AF203" s="1133"/>
      <c r="AG203" s="1133"/>
      <c r="AH203" s="1133"/>
      <c r="AI203" s="1133"/>
      <c r="AJ203" s="1339"/>
      <c r="AK203" s="1339"/>
      <c r="AL203" s="1133"/>
      <c r="AM203" s="1133"/>
      <c r="AN203" s="1133"/>
      <c r="AO203" s="1133"/>
      <c r="AP203" s="1134"/>
      <c r="AQ203" s="1133"/>
      <c r="AR203" s="1133"/>
      <c r="AS203" s="1133"/>
      <c r="AT203" s="1133"/>
      <c r="AU203" s="1133"/>
      <c r="AV203" s="1133"/>
      <c r="AW203" s="1084"/>
      <c r="BA203" s="1084"/>
      <c r="BB203" s="1084"/>
      <c r="BC203" s="1084"/>
      <c r="BD203" s="1084"/>
      <c r="BE203" s="1084"/>
      <c r="BF203" s="1084"/>
      <c r="BG203" s="1084"/>
      <c r="BH203" s="1084"/>
      <c r="BI203" s="1084"/>
      <c r="BJ203" s="1084"/>
      <c r="BK203" s="1084"/>
      <c r="BL203" s="1084"/>
      <c r="BM203" s="1084"/>
      <c r="BN203" s="1084"/>
      <c r="BO203" s="1084"/>
      <c r="BP203" s="1084"/>
      <c r="BQ203" s="1084"/>
      <c r="BR203" s="1084"/>
      <c r="BS203" s="1084"/>
      <c r="BT203" s="1084"/>
      <c r="BU203" s="1084"/>
      <c r="BV203" s="1084"/>
      <c r="BW203" s="1084"/>
      <c r="BX203" s="1084"/>
      <c r="BY203" s="1084"/>
      <c r="BZ203" s="1084"/>
      <c r="CA203" s="1135"/>
      <c r="CB203" s="1347"/>
      <c r="CH203" s="212"/>
      <c r="CI203" s="212"/>
      <c r="CJ203" s="212"/>
      <c r="CK203" s="216"/>
      <c r="CX203" s="247"/>
      <c r="CY203" s="248"/>
      <c r="CZ203" s="248"/>
      <c r="DA203" s="248"/>
      <c r="DB203" s="249"/>
      <c r="DC203" s="248"/>
      <c r="DD203" s="260" t="s">
        <v>172</v>
      </c>
      <c r="DE203" s="261"/>
      <c r="DF203" s="261"/>
      <c r="DG203" s="262"/>
      <c r="DH203" s="262"/>
      <c r="DI203" s="262"/>
      <c r="DJ203" s="262"/>
      <c r="DK203" s="262"/>
      <c r="DL203" s="262"/>
      <c r="DM203" s="262"/>
      <c r="DN203" s="262"/>
      <c r="DO203" s="262"/>
      <c r="DP203" s="262"/>
      <c r="DQ203" s="262"/>
      <c r="DR203" s="262"/>
      <c r="DS203" s="262"/>
      <c r="DT203" s="262"/>
      <c r="DU203" s="262"/>
      <c r="DV203" s="262"/>
      <c r="DW203" s="264"/>
      <c r="DX203" s="264"/>
      <c r="DY203" s="217"/>
      <c r="DZ203" s="221"/>
      <c r="EA203" s="221"/>
      <c r="EB203" s="221"/>
      <c r="EC203" s="221"/>
      <c r="ED203" s="221"/>
      <c r="EE203" s="221"/>
      <c r="EF203" s="256"/>
      <c r="EG203" s="257"/>
      <c r="EH203" s="257"/>
      <c r="EI203" s="257"/>
      <c r="EJ203" s="258"/>
      <c r="EK203" s="259"/>
      <c r="EL203" s="257"/>
      <c r="EM203" s="209"/>
      <c r="EN203" s="211"/>
      <c r="EO203" s="211"/>
      <c r="EP203" s="217"/>
      <c r="EQ203" s="217"/>
      <c r="ER203" s="209"/>
      <c r="ES203" s="2002"/>
      <c r="ET203" s="2002"/>
      <c r="EU203" s="209"/>
      <c r="EV203" s="209"/>
      <c r="EW203" s="209"/>
      <c r="EX203" s="209"/>
      <c r="EY203" s="1559"/>
      <c r="EZ203" s="1982"/>
      <c r="FA203" s="1982"/>
      <c r="FB203" s="209"/>
      <c r="FC203" s="209"/>
      <c r="FD203" s="2000"/>
      <c r="FE203" s="2000"/>
      <c r="FF203" s="209"/>
      <c r="FG203" s="209"/>
      <c r="FH203" s="209"/>
      <c r="FI203" s="209"/>
      <c r="FJ203" s="1559"/>
      <c r="FK203" s="2001"/>
      <c r="FL203" s="2001"/>
      <c r="FM203" s="209"/>
      <c r="FN203" s="209"/>
      <c r="FO203" s="209"/>
      <c r="FW203" s="241"/>
    </row>
    <row r="204" spans="3:188" ht="16.2" hidden="1">
      <c r="C204" s="1084"/>
      <c r="D204" s="1079"/>
      <c r="E204" s="1080"/>
      <c r="F204" s="1084"/>
      <c r="G204" s="1133"/>
      <c r="H204" s="1133"/>
      <c r="I204" s="1133"/>
      <c r="J204" s="1133"/>
      <c r="K204" s="1133"/>
      <c r="L204" s="1133"/>
      <c r="M204" s="1133"/>
      <c r="N204" s="1133"/>
      <c r="O204" s="1133"/>
      <c r="P204" s="1133"/>
      <c r="Q204" s="1133"/>
      <c r="R204" s="1133"/>
      <c r="S204" s="1133"/>
      <c r="T204" s="1133"/>
      <c r="U204" s="1133"/>
      <c r="V204" s="1133"/>
      <c r="W204" s="1133"/>
      <c r="X204" s="1133"/>
      <c r="Y204" s="1133"/>
      <c r="Z204" s="1133"/>
      <c r="AA204" s="1133"/>
      <c r="AB204" s="1133"/>
      <c r="AC204" s="1133"/>
      <c r="AD204" s="1133"/>
      <c r="AE204" s="1133"/>
      <c r="AF204" s="1133"/>
      <c r="AG204" s="1133"/>
      <c r="AH204" s="1133"/>
      <c r="AI204" s="1133"/>
      <c r="AJ204" s="1339"/>
      <c r="AK204" s="1339"/>
      <c r="AL204" s="1133"/>
      <c r="AM204" s="1133"/>
      <c r="AN204" s="1133"/>
      <c r="AO204" s="1133"/>
      <c r="AP204" s="1134"/>
      <c r="AQ204" s="1133"/>
      <c r="AR204" s="1133"/>
      <c r="AS204" s="1133"/>
      <c r="AT204" s="1133"/>
      <c r="AU204" s="1133"/>
      <c r="AV204" s="1133"/>
      <c r="AW204" s="1084"/>
      <c r="BA204" s="1084"/>
      <c r="BB204" s="1084"/>
      <c r="BC204" s="1084"/>
      <c r="BD204" s="1084"/>
      <c r="BE204" s="1136"/>
      <c r="BF204" s="1136"/>
      <c r="BG204" s="1136"/>
      <c r="BH204" s="1136"/>
      <c r="BI204" s="1136"/>
      <c r="BJ204" s="1136"/>
      <c r="BK204" s="1136"/>
      <c r="BL204" s="1136"/>
      <c r="BM204" s="1136"/>
      <c r="BN204" s="1136"/>
      <c r="BO204" s="1136"/>
      <c r="BP204" s="1136"/>
      <c r="BQ204" s="1136"/>
      <c r="BR204" s="1136"/>
      <c r="BS204" s="1136"/>
      <c r="BT204" s="1136"/>
      <c r="BU204" s="1136"/>
      <c r="BV204" s="1136"/>
      <c r="BW204" s="1136"/>
      <c r="BX204" s="1136"/>
      <c r="BY204" s="1136"/>
      <c r="BZ204" s="1136"/>
      <c r="CA204" s="1135"/>
      <c r="CB204" s="1347"/>
      <c r="CC204" s="1542"/>
      <c r="CD204" s="1132"/>
      <c r="CE204" s="1132"/>
      <c r="CF204" s="272"/>
      <c r="CG204" s="272"/>
      <c r="CH204" s="212"/>
      <c r="CI204" s="212"/>
      <c r="CJ204" s="212"/>
      <c r="CK204" s="216"/>
      <c r="CX204" s="247"/>
      <c r="CY204" s="248"/>
      <c r="CZ204" s="248"/>
      <c r="DA204" s="248"/>
      <c r="DB204" s="249"/>
      <c r="DC204" s="248"/>
      <c r="DD204" s="260" t="s">
        <v>175</v>
      </c>
      <c r="DE204" s="261"/>
      <c r="DF204" s="261"/>
      <c r="DG204" s="262"/>
      <c r="DH204" s="262"/>
      <c r="DI204" s="262"/>
      <c r="DJ204" s="262"/>
      <c r="DK204" s="262"/>
      <c r="DL204" s="262"/>
      <c r="DM204" s="262"/>
      <c r="DN204" s="262"/>
      <c r="DO204" s="262"/>
      <c r="DP204" s="262"/>
      <c r="DQ204" s="262"/>
      <c r="DR204" s="262"/>
      <c r="DS204" s="262"/>
      <c r="DT204" s="262"/>
      <c r="DU204" s="262"/>
      <c r="DV204" s="262"/>
      <c r="DW204" s="264"/>
      <c r="DX204" s="264"/>
      <c r="DY204" s="221"/>
      <c r="DZ204" s="221"/>
      <c r="EA204" s="221"/>
      <c r="EB204" s="221"/>
      <c r="EC204" s="221"/>
      <c r="ED204" s="221"/>
      <c r="EE204" s="221"/>
      <c r="EF204" s="256"/>
      <c r="EG204" s="257"/>
      <c r="EH204" s="257"/>
      <c r="EI204" s="257"/>
      <c r="EJ204" s="258"/>
      <c r="EK204" s="259"/>
      <c r="EL204" s="257"/>
      <c r="EM204" s="209"/>
      <c r="EN204" s="211"/>
      <c r="EO204" s="211"/>
      <c r="EP204" s="217"/>
      <c r="EQ204" s="217"/>
      <c r="ER204" s="209"/>
      <c r="ES204" s="2002"/>
      <c r="ET204" s="2002"/>
      <c r="EU204" s="209"/>
      <c r="EV204" s="209"/>
      <c r="EW204" s="209"/>
      <c r="EX204" s="209"/>
      <c r="EY204" s="1559"/>
      <c r="EZ204" s="1982"/>
      <c r="FA204" s="1982"/>
      <c r="FB204" s="209"/>
      <c r="FC204" s="209"/>
      <c r="FD204" s="2000"/>
      <c r="FE204" s="2000"/>
      <c r="FF204" s="209"/>
      <c r="FG204" s="209"/>
      <c r="FH204" s="209"/>
      <c r="FI204" s="209"/>
      <c r="FJ204" s="1559"/>
      <c r="FK204" s="2001"/>
      <c r="FL204" s="2001"/>
      <c r="FM204" s="209"/>
      <c r="FN204" s="209"/>
      <c r="FO204" s="209"/>
      <c r="FW204" s="241"/>
    </row>
    <row r="205" spans="3:188" ht="16.2" hidden="1">
      <c r="C205" s="1084"/>
      <c r="D205" s="1079"/>
      <c r="E205" s="1080"/>
      <c r="F205" s="1084"/>
      <c r="G205" s="1133"/>
      <c r="H205" s="1133"/>
      <c r="I205" s="1133"/>
      <c r="J205" s="1133"/>
      <c r="K205" s="1133"/>
      <c r="L205" s="1133"/>
      <c r="M205" s="1133"/>
      <c r="N205" s="1133"/>
      <c r="O205" s="1133"/>
      <c r="P205" s="1133"/>
      <c r="Q205" s="1133"/>
      <c r="R205" s="1133"/>
      <c r="S205" s="1133"/>
      <c r="T205" s="1133"/>
      <c r="U205" s="1133"/>
      <c r="V205" s="1133"/>
      <c r="W205" s="1133"/>
      <c r="X205" s="1133"/>
      <c r="Y205" s="1133"/>
      <c r="Z205" s="1133"/>
      <c r="AA205" s="1133"/>
      <c r="AB205" s="1133"/>
      <c r="AC205" s="1133"/>
      <c r="AD205" s="1133"/>
      <c r="AE205" s="1133"/>
      <c r="AF205" s="1133"/>
      <c r="AG205" s="1133"/>
      <c r="AH205" s="1133"/>
      <c r="AI205" s="1133"/>
      <c r="AJ205" s="1339"/>
      <c r="AK205" s="1339"/>
      <c r="AL205" s="1133"/>
      <c r="AM205" s="1133"/>
      <c r="AN205" s="1133"/>
      <c r="AO205" s="1133"/>
      <c r="AP205" s="1134"/>
      <c r="AQ205" s="1133"/>
      <c r="AR205" s="1133"/>
      <c r="AS205" s="1133"/>
      <c r="AT205" s="1133"/>
      <c r="AU205" s="1133"/>
      <c r="AV205" s="1133"/>
      <c r="AW205" s="1084"/>
      <c r="AX205" s="1084"/>
      <c r="AY205" s="1084"/>
      <c r="AZ205" s="1084"/>
      <c r="BA205" s="1084"/>
      <c r="BB205" s="1084"/>
      <c r="BC205" s="1084"/>
      <c r="BD205" s="1084"/>
      <c r="BE205" s="1084"/>
      <c r="BF205" s="1084"/>
      <c r="BG205" s="1084"/>
      <c r="BH205" s="1084"/>
      <c r="BI205" s="1084"/>
      <c r="BJ205" s="1084"/>
      <c r="BK205" s="1084"/>
      <c r="BL205" s="1084"/>
      <c r="BM205" s="1084"/>
      <c r="BN205" s="1084"/>
      <c r="BO205" s="1084"/>
      <c r="BP205" s="1084"/>
      <c r="BQ205" s="1084"/>
      <c r="BR205" s="1084"/>
      <c r="BS205" s="1084"/>
      <c r="BT205" s="1084"/>
      <c r="BU205" s="1084"/>
      <c r="BV205" s="1084"/>
      <c r="BW205" s="1084"/>
      <c r="BX205" s="1084"/>
      <c r="BY205" s="1084"/>
      <c r="BZ205" s="1084"/>
      <c r="CA205" s="1076"/>
      <c r="CB205" s="1081"/>
      <c r="CC205" s="1081"/>
      <c r="CD205" s="1077"/>
      <c r="CE205" s="1077"/>
      <c r="CF205" s="212"/>
      <c r="CG205" s="212"/>
      <c r="CH205" s="212"/>
      <c r="CI205" s="212"/>
      <c r="CJ205" s="212"/>
      <c r="CK205" s="216"/>
      <c r="CX205" s="247"/>
      <c r="CY205" s="248"/>
      <c r="CZ205" s="248"/>
      <c r="DA205" s="248"/>
      <c r="DB205" s="249"/>
      <c r="DC205" s="248"/>
      <c r="DD205" s="260"/>
      <c r="DE205" s="261"/>
      <c r="DF205" s="261"/>
      <c r="DG205" s="262"/>
      <c r="DH205" s="262"/>
      <c r="DI205" s="262"/>
      <c r="DJ205" s="262"/>
      <c r="DK205" s="262"/>
      <c r="DL205" s="262"/>
      <c r="DM205" s="262"/>
      <c r="DN205" s="262"/>
      <c r="DO205" s="262"/>
      <c r="DP205" s="262">
        <f>DP208+DP207</f>
        <v>0</v>
      </c>
      <c r="DQ205" s="262">
        <f>DQ208+DQ207</f>
        <v>0</v>
      </c>
      <c r="DR205" s="262"/>
      <c r="DS205" s="262"/>
      <c r="DT205" s="262"/>
      <c r="DU205" s="262"/>
      <c r="DV205" s="262"/>
      <c r="DW205" s="264"/>
      <c r="DX205" s="264"/>
      <c r="DY205" s="221"/>
      <c r="DZ205" s="221"/>
      <c r="EA205" s="257"/>
      <c r="EB205" s="257"/>
      <c r="EC205" s="257"/>
      <c r="ED205" s="257"/>
      <c r="EE205" s="257"/>
      <c r="EF205" s="256"/>
      <c r="EG205" s="257"/>
      <c r="EH205" s="257"/>
      <c r="EI205" s="257"/>
      <c r="EJ205" s="258"/>
      <c r="EK205" s="259"/>
      <c r="EL205" s="257"/>
      <c r="EM205" s="209"/>
      <c r="EN205" s="211"/>
      <c r="EO205" s="211"/>
      <c r="EP205" s="217"/>
      <c r="EQ205" s="217"/>
      <c r="ER205" s="209"/>
      <c r="ES205" s="209"/>
      <c r="ET205" s="209"/>
      <c r="EU205" s="209"/>
      <c r="EV205" s="209"/>
      <c r="EW205" s="209"/>
      <c r="EX205" s="209"/>
      <c r="EY205" s="1559"/>
      <c r="EZ205" s="1971"/>
      <c r="FA205" s="1971"/>
      <c r="FB205" s="209"/>
      <c r="FC205" s="209"/>
      <c r="FD205" s="209"/>
      <c r="FE205" s="209"/>
      <c r="FF205" s="209"/>
      <c r="FG205" s="209"/>
      <c r="FH205" s="209"/>
      <c r="FI205" s="209"/>
      <c r="FJ205" s="1559"/>
      <c r="FK205" s="1971"/>
      <c r="FL205" s="1971"/>
      <c r="FM205" s="209"/>
      <c r="FN205" s="209"/>
      <c r="FO205" s="209"/>
      <c r="FW205" s="241"/>
    </row>
    <row r="206" spans="3:188" ht="16.2" hidden="1">
      <c r="C206" s="1084"/>
      <c r="D206" s="1079"/>
      <c r="E206" s="1080"/>
      <c r="F206" s="1084"/>
      <c r="G206" s="1133"/>
      <c r="H206" s="1133"/>
      <c r="I206" s="1133"/>
      <c r="J206" s="1133"/>
      <c r="K206" s="1133"/>
      <c r="L206" s="1133"/>
      <c r="M206" s="1133"/>
      <c r="N206" s="1133"/>
      <c r="O206" s="1133"/>
      <c r="P206" s="1133"/>
      <c r="Q206" s="1133"/>
      <c r="R206" s="1086"/>
      <c r="S206" s="1086"/>
      <c r="T206" s="1137"/>
      <c r="U206" s="1089"/>
      <c r="V206" s="1089"/>
      <c r="W206" s="1089"/>
      <c r="X206" s="1089"/>
      <c r="Y206" s="1089"/>
      <c r="Z206" s="1089"/>
      <c r="AA206" s="1089"/>
      <c r="AB206" s="1089"/>
      <c r="AC206" s="1089"/>
      <c r="AD206" s="1089"/>
      <c r="AE206" s="1089"/>
      <c r="AF206" s="1089"/>
      <c r="AG206" s="1089"/>
      <c r="AH206" s="1089"/>
      <c r="AI206" s="1089"/>
      <c r="AJ206" s="1126"/>
      <c r="AK206" s="1126"/>
      <c r="AL206" s="1089"/>
      <c r="AM206" s="1089"/>
      <c r="AN206" s="1089"/>
      <c r="AO206" s="1089"/>
      <c r="AP206" s="1138"/>
      <c r="AQ206" s="1084"/>
      <c r="AR206" s="1084"/>
      <c r="AS206" s="1084"/>
      <c r="AT206" s="1084"/>
      <c r="AU206" s="1084"/>
      <c r="AV206" s="1084"/>
      <c r="AW206" s="1084"/>
      <c r="AX206" s="1084"/>
      <c r="AY206" s="1084"/>
      <c r="AZ206" s="1084"/>
      <c r="BA206" s="1084"/>
      <c r="BB206" s="1084"/>
      <c r="BC206" s="1084"/>
      <c r="BD206" s="1084"/>
      <c r="BE206" s="1084"/>
      <c r="BF206" s="1084"/>
      <c r="BG206" s="1084"/>
      <c r="BH206" s="1084"/>
      <c r="BI206" s="1084"/>
      <c r="BJ206" s="1084"/>
      <c r="BK206" s="1084"/>
      <c r="BL206" s="1084"/>
      <c r="BM206" s="1084"/>
      <c r="BN206" s="1084"/>
      <c r="BO206" s="1084"/>
      <c r="BP206" s="1084"/>
      <c r="BQ206" s="1084"/>
      <c r="BR206" s="1084"/>
      <c r="BS206" s="1084"/>
      <c r="BT206" s="1084"/>
      <c r="BU206" s="1084"/>
      <c r="BV206" s="1084"/>
      <c r="BW206" s="1084"/>
      <c r="BX206" s="1084"/>
      <c r="BY206" s="1084"/>
      <c r="BZ206" s="1084"/>
      <c r="CA206" s="1076"/>
      <c r="CB206" s="1081"/>
      <c r="CC206" s="1081"/>
      <c r="CD206" s="1077"/>
      <c r="CE206" s="1077"/>
      <c r="CF206" s="212"/>
      <c r="CG206" s="212"/>
      <c r="CH206" s="212"/>
      <c r="CI206" s="212"/>
      <c r="CJ206" s="212"/>
      <c r="CK206" s="216"/>
      <c r="CX206" s="247"/>
      <c r="CY206" s="248"/>
      <c r="CZ206" s="248"/>
      <c r="DA206" s="248"/>
      <c r="DB206" s="249"/>
      <c r="DC206" s="248"/>
      <c r="DD206" s="260"/>
      <c r="DE206" s="261"/>
      <c r="DF206" s="261"/>
      <c r="DG206" s="271"/>
      <c r="DH206" s="262"/>
      <c r="DI206" s="262"/>
      <c r="DJ206" s="262"/>
      <c r="DK206" s="262"/>
      <c r="DL206" s="262"/>
      <c r="DM206" s="262"/>
      <c r="DN206" s="262"/>
      <c r="DO206" s="262"/>
      <c r="DP206" s="262" t="s">
        <v>176</v>
      </c>
      <c r="DQ206" s="262" t="s">
        <v>176</v>
      </c>
      <c r="DR206" s="262">
        <f>DP201+DR201</f>
        <v>0</v>
      </c>
      <c r="DS206" s="262">
        <f>DP202+DR202</f>
        <v>0</v>
      </c>
      <c r="DT206" s="262"/>
      <c r="DU206" s="262" t="s">
        <v>177</v>
      </c>
      <c r="DV206" s="262"/>
      <c r="DW206" s="264" t="s">
        <v>163</v>
      </c>
      <c r="DX206" s="264"/>
      <c r="DY206" s="217"/>
      <c r="DZ206" s="221"/>
      <c r="EA206" s="257"/>
      <c r="EB206" s="257"/>
      <c r="EC206" s="257"/>
      <c r="ED206" s="257"/>
      <c r="EE206" s="257"/>
      <c r="EF206" s="256"/>
      <c r="EG206" s="257"/>
      <c r="EH206" s="257"/>
      <c r="EI206" s="257"/>
      <c r="EJ206" s="258"/>
      <c r="EK206" s="259"/>
      <c r="EL206" s="257"/>
      <c r="EM206" s="209"/>
      <c r="EN206" s="211"/>
      <c r="EO206" s="211"/>
      <c r="EP206" s="217"/>
      <c r="EQ206" s="217"/>
      <c r="ER206" s="209"/>
      <c r="ES206" s="209"/>
      <c r="ET206" s="209"/>
      <c r="EU206" s="209"/>
      <c r="EV206" s="209"/>
      <c r="EW206" s="209"/>
      <c r="EX206" s="209"/>
      <c r="EY206" s="1559"/>
      <c r="EZ206" s="209"/>
      <c r="FA206" s="209"/>
      <c r="FB206" s="209"/>
      <c r="FC206" s="209"/>
      <c r="FD206" s="209"/>
      <c r="FE206" s="209"/>
      <c r="FF206" s="209"/>
      <c r="FG206" s="209"/>
      <c r="FH206" s="209"/>
      <c r="FI206" s="209"/>
      <c r="FJ206" s="1559"/>
      <c r="FK206" s="209"/>
      <c r="FL206" s="209"/>
      <c r="FM206" s="209"/>
      <c r="FN206" s="209"/>
      <c r="FO206" s="209"/>
      <c r="FW206" s="241"/>
    </row>
    <row r="207" spans="3:188" ht="26.4" hidden="1" thickBot="1">
      <c r="C207" s="1083"/>
      <c r="F207" s="1083"/>
      <c r="N207" s="1083"/>
      <c r="AU207" s="1831" t="str">
        <f>IF(Y94="","","LODGING")</f>
        <v/>
      </c>
      <c r="AV207" s="1832"/>
      <c r="AW207" s="1832"/>
      <c r="AX207" s="1832"/>
      <c r="AY207" s="1833"/>
      <c r="AZ207" s="1833"/>
      <c r="BI207" s="1831" t="str">
        <f>IF(P94="","","LODGING")</f>
        <v/>
      </c>
      <c r="BJ207" s="1832"/>
      <c r="BK207" s="1832"/>
      <c r="BL207" s="1832"/>
      <c r="BM207" s="1833"/>
      <c r="CK207" s="217"/>
      <c r="CX207" s="247"/>
      <c r="CY207" s="248"/>
      <c r="CZ207" s="248"/>
      <c r="DA207" s="248"/>
      <c r="DB207" s="249"/>
      <c r="DC207" s="248"/>
      <c r="DD207" s="260"/>
      <c r="DE207" s="261"/>
      <c r="DF207" s="261"/>
      <c r="DG207" s="262"/>
      <c r="DH207" s="262"/>
      <c r="DI207" s="262"/>
      <c r="DJ207" s="262"/>
      <c r="DK207" s="262"/>
      <c r="DL207" s="262"/>
      <c r="DM207" s="262"/>
      <c r="DN207" s="262"/>
      <c r="DO207" s="262"/>
      <c r="DP207" s="262">
        <f>DR201</f>
        <v>0</v>
      </c>
      <c r="DQ207" s="262">
        <f>DR202</f>
        <v>0</v>
      </c>
      <c r="DR207" s="262">
        <f>DU201</f>
        <v>0</v>
      </c>
      <c r="DS207" s="262">
        <f>DU202</f>
        <v>0</v>
      </c>
      <c r="DT207" s="262"/>
      <c r="DU207" s="262">
        <f>DP208+DP207</f>
        <v>0</v>
      </c>
      <c r="DV207" s="262">
        <f>DU207*0.8</f>
        <v>0</v>
      </c>
      <c r="DW207" s="264">
        <f>DQ208+DQ207</f>
        <v>0</v>
      </c>
      <c r="DX207" s="264">
        <f>DW207*0.8</f>
        <v>0</v>
      </c>
      <c r="DY207" s="217" t="s">
        <v>178</v>
      </c>
      <c r="DZ207" s="217">
        <f>IF(FA59=DY207,DV207,)</f>
        <v>0</v>
      </c>
      <c r="EA207" s="209">
        <f>IF(DZ207=0,0,FG58)</f>
        <v>0</v>
      </c>
      <c r="EB207" s="209">
        <f>IF(DZ207=0,0,DZ207*EA207)</f>
        <v>0</v>
      </c>
      <c r="EC207" s="257">
        <f>IF(FA59=DY207,DX207,)</f>
        <v>0</v>
      </c>
      <c r="ED207" s="257">
        <f>IF(EC207=0,0,FO58)</f>
        <v>0</v>
      </c>
      <c r="EE207" s="257">
        <f>IF(EC207=0,0,EC207*ED207)</f>
        <v>0</v>
      </c>
      <c r="EF207" s="256"/>
      <c r="EG207" s="257"/>
      <c r="EH207" s="257"/>
      <c r="EI207" s="257"/>
      <c r="EJ207" s="258"/>
      <c r="EK207" s="259"/>
      <c r="EL207" s="257"/>
      <c r="EM207" s="209"/>
      <c r="EN207" s="211"/>
      <c r="EO207" s="211"/>
      <c r="EP207" s="217"/>
      <c r="EQ207" s="217"/>
      <c r="ER207" s="209"/>
      <c r="ES207" s="209"/>
      <c r="ET207" s="209"/>
      <c r="EU207" s="1587"/>
      <c r="EV207" s="1560"/>
      <c r="EW207" s="273"/>
      <c r="EX207" s="273"/>
      <c r="EY207" s="1560"/>
      <c r="EZ207" s="1965"/>
      <c r="FA207" s="1965"/>
      <c r="FB207" s="209"/>
      <c r="FC207" s="209"/>
      <c r="FD207" s="209"/>
      <c r="FE207" s="209"/>
      <c r="FF207" s="1587"/>
      <c r="FG207" s="1560"/>
      <c r="FH207" s="273"/>
      <c r="FI207" s="273"/>
      <c r="FJ207" s="1560"/>
      <c r="FK207" s="1998"/>
      <c r="FL207" s="1998"/>
      <c r="FM207" s="209"/>
      <c r="FN207" s="209"/>
      <c r="FO207" s="209"/>
      <c r="FW207" s="241"/>
    </row>
    <row r="208" spans="3:188" ht="17.399999999999999" hidden="1" thickTop="1" thickBot="1">
      <c r="AU208" s="1834" t="str">
        <f>IF(Y95="","","M&amp;IE")</f>
        <v/>
      </c>
      <c r="AV208" s="1835"/>
      <c r="AW208" s="1835"/>
      <c r="AX208" s="1835"/>
      <c r="AY208" s="1836"/>
      <c r="AZ208" s="1836"/>
      <c r="BI208" s="1834" t="str">
        <f>IF(P95="","","M&amp;IE")</f>
        <v/>
      </c>
      <c r="BJ208" s="1835"/>
      <c r="BK208" s="1835"/>
      <c r="BL208" s="1835"/>
      <c r="BM208" s="1836"/>
      <c r="CI208" s="217"/>
      <c r="CJ208" s="217"/>
      <c r="CK208" s="217"/>
      <c r="CX208" s="247"/>
      <c r="CY208" s="248"/>
      <c r="CZ208" s="248"/>
      <c r="DA208" s="248"/>
      <c r="DB208" s="249"/>
      <c r="DC208" s="248"/>
      <c r="DD208" s="260"/>
      <c r="DE208" s="261"/>
      <c r="DF208" s="261"/>
      <c r="DG208" s="262"/>
      <c r="DH208" s="262"/>
      <c r="DI208" s="262"/>
      <c r="DJ208" s="262"/>
      <c r="DK208" s="262" t="s">
        <v>177</v>
      </c>
      <c r="DL208" s="262"/>
      <c r="DM208" s="262"/>
      <c r="DN208" s="262"/>
      <c r="DO208" s="262"/>
      <c r="DP208" s="262">
        <f>DP201</f>
        <v>0</v>
      </c>
      <c r="DQ208" s="262">
        <f>DP202</f>
        <v>0</v>
      </c>
      <c r="DR208" s="262">
        <f>IF(DU201&gt;DS201,DR206-DU201,IF(DU201&lt;=DS201,DT201))</f>
        <v>0</v>
      </c>
      <c r="DS208" s="262">
        <f>IF(DU202&gt;DS202,DS206-DU202,IF(DU202&lt;=DS202,DT202))</f>
        <v>0</v>
      </c>
      <c r="DT208" s="262"/>
      <c r="DU208" s="262">
        <f>DP211</f>
        <v>0</v>
      </c>
      <c r="DV208" s="262">
        <f>DU208</f>
        <v>0</v>
      </c>
      <c r="DW208" s="264">
        <f>DQ211</f>
        <v>0</v>
      </c>
      <c r="DX208" s="264">
        <f>DW208</f>
        <v>0</v>
      </c>
      <c r="DY208" s="217" t="s">
        <v>179</v>
      </c>
      <c r="DZ208" s="217">
        <f>IF(FA59=DY208,DV208,)</f>
        <v>0</v>
      </c>
      <c r="EA208" s="209">
        <f>IF(DZ208=0,0,FG58)</f>
        <v>0</v>
      </c>
      <c r="EB208" s="209">
        <f>IF(DZ208=0,0,DZ208*EA208)</f>
        <v>0</v>
      </c>
      <c r="EC208" s="257">
        <f>IF(FA59=DY208,DX208,)</f>
        <v>0</v>
      </c>
      <c r="ED208" s="257">
        <f>IF(EC208=0,0,FO58)</f>
        <v>0</v>
      </c>
      <c r="EE208" s="257">
        <f>IF(EC208=0,0,EC208*ED208)</f>
        <v>0</v>
      </c>
      <c r="EF208" s="256"/>
      <c r="EG208" s="257"/>
      <c r="EH208" s="257"/>
      <c r="EI208" s="257"/>
      <c r="EJ208" s="258"/>
      <c r="EK208" s="259"/>
      <c r="EL208" s="257"/>
      <c r="EM208" s="209"/>
      <c r="EN208" s="211"/>
      <c r="EO208" s="211"/>
      <c r="EP208" s="217"/>
      <c r="EQ208" s="217"/>
      <c r="ER208" s="209"/>
      <c r="ES208" s="209"/>
      <c r="ET208" s="209"/>
      <c r="EU208" s="274"/>
      <c r="EV208" s="209"/>
      <c r="EW208" s="274"/>
      <c r="EX208" s="209"/>
      <c r="EY208" s="1559"/>
      <c r="EZ208" s="1971"/>
      <c r="FA208" s="1971"/>
      <c r="FB208" s="209"/>
      <c r="FC208" s="209"/>
      <c r="FD208" s="209"/>
      <c r="FE208" s="209"/>
      <c r="FF208" s="274"/>
      <c r="FG208" s="209"/>
      <c r="FH208" s="209"/>
      <c r="FI208" s="209"/>
      <c r="FJ208" s="1559"/>
      <c r="FK208" s="1971"/>
      <c r="FL208" s="1971"/>
      <c r="FM208" s="209"/>
      <c r="FN208" s="209"/>
      <c r="FO208" s="209"/>
      <c r="FW208" s="241"/>
    </row>
    <row r="209" spans="8:188" ht="16.8" hidden="1" thickTop="1">
      <c r="AG209" s="1878"/>
      <c r="AH209" s="1878"/>
      <c r="AI209" s="1878"/>
      <c r="AJ209" s="1878"/>
      <c r="AK209" s="1878"/>
      <c r="AL209" s="1878"/>
      <c r="AM209" s="1878"/>
      <c r="AN209" s="1878"/>
      <c r="AO209" s="1878"/>
      <c r="AP209" s="1878"/>
      <c r="AQ209" s="1878"/>
      <c r="AX209" s="1362"/>
      <c r="AY209" s="1362"/>
      <c r="BD209" s="1087"/>
      <c r="CI209" s="217"/>
      <c r="CJ209" s="217"/>
      <c r="CK209" s="217"/>
      <c r="CX209" s="247"/>
      <c r="CY209" s="248"/>
      <c r="CZ209" s="248"/>
      <c r="DA209" s="248"/>
      <c r="DB209" s="249"/>
      <c r="DC209" s="248"/>
      <c r="DD209" s="260"/>
      <c r="DE209" s="269"/>
      <c r="DF209" s="269"/>
      <c r="DG209" s="267"/>
      <c r="DH209" s="267"/>
      <c r="DI209" s="267"/>
      <c r="DJ209" s="267"/>
      <c r="DK209" s="267">
        <f>DS201</f>
        <v>0</v>
      </c>
      <c r="DL209" s="267">
        <f>DT201</f>
        <v>0</v>
      </c>
      <c r="DM209" s="267"/>
      <c r="DN209" s="262"/>
      <c r="DO209" s="262"/>
      <c r="DP209" s="262" t="s">
        <v>180</v>
      </c>
      <c r="DQ209" s="262" t="s">
        <v>180</v>
      </c>
      <c r="DR209" s="262">
        <f>DR207+DR208</f>
        <v>0</v>
      </c>
      <c r="DS209" s="262">
        <f>DS207+DS208</f>
        <v>0</v>
      </c>
      <c r="DT209" s="262"/>
      <c r="DU209" s="262">
        <f>DR207</f>
        <v>0</v>
      </c>
      <c r="DV209" s="262">
        <f>IF(DV207&lt;DU209,DV207,DU209)</f>
        <v>0</v>
      </c>
      <c r="DW209" s="264">
        <f>DS207</f>
        <v>0</v>
      </c>
      <c r="DX209" s="264">
        <f>IF(DX207&lt;DW209,DX207,DW209)</f>
        <v>0</v>
      </c>
      <c r="DY209" s="217" t="s">
        <v>181</v>
      </c>
      <c r="DZ209" s="217">
        <f>IF(FA59=DY209,DV209,)</f>
        <v>0</v>
      </c>
      <c r="EA209" s="209">
        <f>IF(DZ209=0,0,FG58)</f>
        <v>0</v>
      </c>
      <c r="EB209" s="209">
        <f>IF(DZ209=0,0,DZ209*EA209)</f>
        <v>0</v>
      </c>
      <c r="EC209" s="257">
        <f>IF(FA59=DY209,DX209,)</f>
        <v>0</v>
      </c>
      <c r="ED209" s="257">
        <f>IF(EC209=0,0,FO58)</f>
        <v>0</v>
      </c>
      <c r="EE209" s="257">
        <f>IF(EC209=0,0,EC209*ED209)</f>
        <v>0</v>
      </c>
      <c r="EF209" s="256"/>
      <c r="EG209" s="257"/>
      <c r="EH209" s="257"/>
      <c r="EI209" s="257"/>
      <c r="EJ209" s="258"/>
      <c r="EK209" s="259"/>
      <c r="EL209" s="257"/>
      <c r="EM209" s="209"/>
      <c r="EN209" s="211"/>
      <c r="EO209" s="211"/>
      <c r="EP209" s="217"/>
      <c r="EQ209" s="217"/>
      <c r="ER209" s="209"/>
      <c r="ES209" s="209"/>
      <c r="ET209" s="209"/>
      <c r="EU209" s="209"/>
      <c r="EV209" s="209"/>
      <c r="EW209" s="209"/>
      <c r="EX209" s="209"/>
      <c r="EY209" s="1559"/>
      <c r="EZ209" s="209"/>
      <c r="FA209" s="209"/>
      <c r="FB209" s="209"/>
      <c r="FC209" s="209"/>
      <c r="FD209" s="209"/>
      <c r="FE209" s="209"/>
      <c r="FF209" s="209"/>
      <c r="FG209" s="209"/>
      <c r="FH209" s="209"/>
      <c r="FI209" s="209"/>
      <c r="FJ209" s="1559"/>
      <c r="FK209" s="209"/>
      <c r="FL209" s="209"/>
      <c r="FM209" s="209"/>
      <c r="FN209" s="209"/>
      <c r="FO209" s="209"/>
      <c r="FW209" s="241"/>
    </row>
    <row r="210" spans="8:188" ht="16.8" hidden="1" thickBot="1">
      <c r="AU210" s="1831" t="str">
        <f>IF(Y96="","","LODGING")</f>
        <v/>
      </c>
      <c r="AV210" s="1832"/>
      <c r="AW210" s="1832"/>
      <c r="AX210" s="1832"/>
      <c r="AY210" s="1833"/>
      <c r="AZ210" s="1833"/>
      <c r="BB210" s="1772"/>
      <c r="BC210" s="1772"/>
      <c r="BD210" s="1772"/>
      <c r="BE210" s="1773"/>
      <c r="BI210" s="1831" t="str">
        <f>IF(P96="","","LODGING")</f>
        <v/>
      </c>
      <c r="BJ210" s="1832"/>
      <c r="BK210" s="1832"/>
      <c r="BL210" s="1832"/>
      <c r="BM210" s="1833"/>
      <c r="CI210" s="217"/>
      <c r="CJ210" s="217"/>
      <c r="CK210" s="217"/>
      <c r="CX210" s="247"/>
      <c r="CY210" s="248"/>
      <c r="CZ210" s="248"/>
      <c r="DA210" s="248"/>
      <c r="DB210" s="249"/>
      <c r="DC210" s="248"/>
      <c r="DD210" s="260"/>
      <c r="DE210" s="269"/>
      <c r="DF210" s="269"/>
      <c r="DG210" s="267"/>
      <c r="DH210" s="267"/>
      <c r="DI210" s="267"/>
      <c r="DJ210" s="267"/>
      <c r="DK210" s="267"/>
      <c r="DL210" s="267"/>
      <c r="DM210" s="267"/>
      <c r="DN210" s="262"/>
      <c r="DO210" s="262"/>
      <c r="DP210" s="262">
        <f>DS201</f>
        <v>0</v>
      </c>
      <c r="DQ210" s="262">
        <f>DS202</f>
        <v>0</v>
      </c>
      <c r="DR210" s="262"/>
      <c r="DS210" s="262"/>
      <c r="DT210" s="262"/>
      <c r="DU210" s="262">
        <f>DR207+DR208</f>
        <v>0</v>
      </c>
      <c r="DV210" s="262">
        <f>IF(DV207&lt;DU210,DV207,DU210)</f>
        <v>0</v>
      </c>
      <c r="DW210" s="264">
        <f>DS207+DS208</f>
        <v>0</v>
      </c>
      <c r="DX210" s="264">
        <f>IF(DX207&lt;DW210,DX207,DW210)</f>
        <v>0</v>
      </c>
      <c r="DY210" s="217" t="s">
        <v>182</v>
      </c>
      <c r="DZ210" s="217">
        <f>IF(FA59=DY210,DV210,)</f>
        <v>0</v>
      </c>
      <c r="EA210" s="209">
        <f>IF(DZ210=0,0,FG58)</f>
        <v>0</v>
      </c>
      <c r="EB210" s="209">
        <f>IF(DZ210=0,0,DZ210*EA210)</f>
        <v>0</v>
      </c>
      <c r="EC210" s="257">
        <f>IF(FA59=DY210,DX210,)</f>
        <v>0</v>
      </c>
      <c r="ED210" s="257">
        <f>IF(EC210=0,0,FO58)</f>
        <v>0</v>
      </c>
      <c r="EE210" s="257">
        <f>IF(EC210=0,0,EC210*ED210)</f>
        <v>0</v>
      </c>
      <c r="EF210" s="256"/>
      <c r="EG210" s="257"/>
      <c r="EH210" s="257"/>
      <c r="EI210" s="257"/>
      <c r="EJ210" s="258"/>
      <c r="EK210" s="259"/>
      <c r="EL210" s="257"/>
      <c r="EM210" s="209"/>
      <c r="EN210" s="211"/>
      <c r="EO210" s="211"/>
      <c r="EP210" s="217"/>
      <c r="EQ210" s="217"/>
      <c r="ER210" s="209"/>
      <c r="ES210" s="209"/>
      <c r="ET210" s="209"/>
      <c r="EU210" s="1561"/>
      <c r="EV210" s="209"/>
      <c r="EW210" s="1561"/>
      <c r="EX210" s="1561"/>
      <c r="EY210" s="1559"/>
      <c r="EZ210" s="1586"/>
      <c r="FA210" s="275"/>
      <c r="FB210" s="209"/>
      <c r="FC210" s="209"/>
      <c r="FD210" s="209"/>
      <c r="FE210" s="1561"/>
      <c r="FF210" s="209"/>
      <c r="FG210" s="209"/>
      <c r="FH210" s="1586"/>
      <c r="FI210" s="1561"/>
      <c r="FJ210" s="1559"/>
      <c r="FK210" s="1586"/>
      <c r="FL210" s="275"/>
      <c r="FM210" s="209"/>
      <c r="FN210" s="209"/>
      <c r="FO210" s="209"/>
      <c r="FW210" s="241"/>
    </row>
    <row r="211" spans="8:188" ht="17.399999999999999" hidden="1" thickTop="1" thickBot="1">
      <c r="AU211" s="2003" t="str">
        <f>IF(Y97="","","M&amp;IE")</f>
        <v/>
      </c>
      <c r="AV211" s="2004"/>
      <c r="AW211" s="2004"/>
      <c r="AX211" s="2004"/>
      <c r="AY211" s="2005"/>
      <c r="AZ211" s="2005"/>
      <c r="BB211" s="1778"/>
      <c r="BC211" s="1778"/>
      <c r="BD211" s="1778"/>
      <c r="BE211" s="1779"/>
      <c r="BI211" s="1834" t="str">
        <f>IF(P97="","","M&amp;IE")</f>
        <v/>
      </c>
      <c r="BJ211" s="1835"/>
      <c r="BK211" s="1835"/>
      <c r="BL211" s="1835"/>
      <c r="BM211" s="1836"/>
      <c r="CI211" s="217"/>
      <c r="CJ211" s="217"/>
      <c r="CK211" s="217"/>
      <c r="CX211" s="247"/>
      <c r="CY211" s="248"/>
      <c r="CZ211" s="248"/>
      <c r="DA211" s="248"/>
      <c r="DB211" s="249"/>
      <c r="DC211" s="248"/>
      <c r="DD211" s="260"/>
      <c r="DE211" s="261"/>
      <c r="DF211" s="261"/>
      <c r="DG211" s="262"/>
      <c r="DH211" s="262"/>
      <c r="DI211" s="267"/>
      <c r="DJ211" s="267"/>
      <c r="DK211" s="267" t="s">
        <v>183</v>
      </c>
      <c r="DL211" s="267"/>
      <c r="DM211" s="267"/>
      <c r="DN211" s="262"/>
      <c r="DO211" s="262"/>
      <c r="DP211" s="262">
        <f>DT201</f>
        <v>0</v>
      </c>
      <c r="DQ211" s="262">
        <f>DT202</f>
        <v>0</v>
      </c>
      <c r="DR211" s="262"/>
      <c r="DS211" s="262"/>
      <c r="DT211" s="262"/>
      <c r="DU211" s="262"/>
      <c r="DV211" s="262"/>
      <c r="DW211" s="264"/>
      <c r="DX211" s="264"/>
      <c r="DY211" s="221"/>
      <c r="DZ211" s="221">
        <f>SUM(DZ207:DZ210)</f>
        <v>0</v>
      </c>
      <c r="EA211" s="257">
        <f>SUM(EA207:EA210)</f>
        <v>0</v>
      </c>
      <c r="EB211" s="257">
        <f>EB207+EB208+EB209+EB210</f>
        <v>0</v>
      </c>
      <c r="EC211" s="257">
        <f>EC207+EC208+EC209+EC210</f>
        <v>0</v>
      </c>
      <c r="ED211" s="257">
        <f>SUM(ED207:ED210)</f>
        <v>0</v>
      </c>
      <c r="EE211" s="257">
        <f>EE207+EE208+EE209+EE210</f>
        <v>0</v>
      </c>
      <c r="EF211" s="256"/>
      <c r="EG211" s="257"/>
      <c r="EH211" s="257"/>
      <c r="EI211" s="257"/>
      <c r="EJ211" s="258"/>
      <c r="EK211" s="259"/>
      <c r="EL211" s="257"/>
      <c r="EM211" s="209"/>
      <c r="EN211" s="211"/>
      <c r="EO211" s="211"/>
      <c r="EP211" s="217"/>
      <c r="EQ211" s="217"/>
      <c r="ER211" s="209"/>
      <c r="ES211" s="209"/>
      <c r="ET211" s="209"/>
      <c r="EU211" s="209"/>
      <c r="EV211" s="209"/>
      <c r="EW211" s="209"/>
      <c r="EX211" s="209"/>
      <c r="EY211" s="209"/>
      <c r="EZ211" s="209"/>
      <c r="FA211" s="276"/>
      <c r="FB211" s="209"/>
      <c r="FC211" s="209"/>
      <c r="FD211" s="209"/>
      <c r="FE211" s="209"/>
      <c r="FF211" s="220"/>
      <c r="FG211" s="220"/>
      <c r="FH211" s="209"/>
      <c r="FI211" s="209"/>
      <c r="FJ211" s="209"/>
      <c r="FK211" s="209"/>
      <c r="FL211" s="209"/>
      <c r="FM211" s="209"/>
      <c r="FN211" s="209"/>
      <c r="FO211" s="209"/>
      <c r="FW211" s="241"/>
      <c r="FX211" s="241"/>
      <c r="FY211" s="241"/>
      <c r="FZ211" s="241"/>
      <c r="GA211" s="241"/>
      <c r="GB211" s="241"/>
      <c r="GC211" s="241"/>
      <c r="GD211" s="241"/>
      <c r="GE211" s="244"/>
      <c r="GF211" s="244"/>
    </row>
    <row r="212" spans="8:188" ht="16.8" hidden="1" thickBot="1">
      <c r="AD212" s="1772"/>
      <c r="AE212" s="1772"/>
      <c r="AF212" s="1772"/>
      <c r="AG212" s="1772"/>
      <c r="AH212" s="1772"/>
      <c r="CI212" s="217"/>
      <c r="CJ212" s="217"/>
      <c r="CK212" s="217"/>
      <c r="CX212" s="247"/>
      <c r="CY212" s="248"/>
      <c r="CZ212" s="248"/>
      <c r="DA212" s="248"/>
      <c r="DB212" s="249"/>
      <c r="DC212" s="248"/>
      <c r="DD212" s="260"/>
      <c r="DE212" s="277"/>
      <c r="DF212" s="261"/>
      <c r="DG212" s="262"/>
      <c r="DH212" s="262"/>
      <c r="DI212" s="267"/>
      <c r="DJ212" s="267"/>
      <c r="DK212" s="262">
        <f>DS202</f>
        <v>0</v>
      </c>
      <c r="DL212" s="262">
        <f>DT202</f>
        <v>0</v>
      </c>
      <c r="DM212" s="262"/>
      <c r="DN212" s="262"/>
      <c r="DO212" s="262"/>
      <c r="DP212" s="262">
        <f>DP211+DP210</f>
        <v>0</v>
      </c>
      <c r="DQ212" s="262">
        <f>DQ211+DQ210</f>
        <v>0</v>
      </c>
      <c r="DR212" s="262"/>
      <c r="DS212" s="262"/>
      <c r="DT212" s="262"/>
      <c r="DU212" s="262"/>
      <c r="DV212" s="262"/>
      <c r="DW212" s="264"/>
      <c r="DX212" s="264"/>
      <c r="DY212" s="221"/>
      <c r="DZ212" s="221"/>
      <c r="EA212" s="257"/>
      <c r="EB212" s="257"/>
      <c r="EC212" s="257"/>
      <c r="ED212" s="257"/>
      <c r="EE212" s="257"/>
      <c r="EF212" s="256"/>
      <c r="EG212" s="257"/>
      <c r="EH212" s="257"/>
      <c r="EI212" s="257"/>
      <c r="EJ212" s="258"/>
      <c r="EK212" s="259"/>
      <c r="EL212" s="257"/>
      <c r="EM212" s="209"/>
      <c r="EN212" s="211"/>
      <c r="EO212" s="211"/>
      <c r="EP212" s="217"/>
      <c r="EQ212" s="217"/>
      <c r="ER212" s="209"/>
      <c r="ES212" s="209"/>
      <c r="ET212" s="209"/>
      <c r="EU212" s="209"/>
      <c r="EV212" s="1559"/>
      <c r="EW212" s="209"/>
      <c r="EX212" s="209"/>
      <c r="EY212" s="209"/>
      <c r="EZ212" s="209"/>
      <c r="FA212" s="209"/>
      <c r="FB212" s="209"/>
      <c r="FC212" s="209"/>
      <c r="FD212" s="209"/>
      <c r="FE212" s="209"/>
      <c r="FF212" s="220"/>
      <c r="FG212" s="220"/>
      <c r="FH212" s="209"/>
      <c r="FI212" s="209"/>
      <c r="FJ212" s="209"/>
      <c r="FK212" s="209"/>
      <c r="FL212" s="209"/>
      <c r="FM212" s="209"/>
      <c r="FN212" s="209"/>
      <c r="FO212" s="209"/>
      <c r="FW212" s="241"/>
      <c r="FX212" s="241"/>
      <c r="FY212" s="241"/>
      <c r="FZ212" s="241"/>
      <c r="GA212" s="241"/>
      <c r="GB212" s="241"/>
      <c r="GC212" s="241"/>
      <c r="GD212" s="241"/>
      <c r="GE212" s="244"/>
      <c r="GF212" s="244"/>
    </row>
    <row r="213" spans="8:188" ht="17.399999999999999" hidden="1" thickTop="1" thickBot="1">
      <c r="AD213" s="1774"/>
      <c r="AE213" s="1774"/>
      <c r="AF213" s="1774"/>
      <c r="AG213" s="1774"/>
      <c r="AH213" s="1774"/>
      <c r="CI213" s="217"/>
      <c r="CJ213" s="217"/>
      <c r="CK213" s="217"/>
      <c r="CX213" s="247"/>
      <c r="CY213" s="248"/>
      <c r="CZ213" s="248"/>
      <c r="DA213" s="248"/>
      <c r="DB213" s="249"/>
      <c r="DC213" s="248"/>
      <c r="DD213" s="260"/>
      <c r="DE213" s="277"/>
      <c r="DF213" s="261"/>
      <c r="DG213" s="262"/>
      <c r="DH213" s="262"/>
      <c r="DI213" s="267"/>
      <c r="DJ213" s="267"/>
      <c r="DK213" s="262"/>
      <c r="DL213" s="262"/>
      <c r="DM213" s="262"/>
      <c r="DN213" s="262"/>
      <c r="DO213" s="262"/>
      <c r="DP213" s="262"/>
      <c r="DQ213" s="262"/>
      <c r="DR213" s="262"/>
      <c r="DS213" s="262"/>
      <c r="DT213" s="262"/>
      <c r="DU213" s="262"/>
      <c r="DV213" s="262"/>
      <c r="DW213" s="264"/>
      <c r="DX213" s="264"/>
      <c r="DY213" s="221"/>
      <c r="DZ213" s="221"/>
      <c r="EA213" s="257"/>
      <c r="EB213" s="257"/>
      <c r="EC213" s="257"/>
      <c r="ED213" s="257"/>
      <c r="EE213" s="257"/>
      <c r="EF213" s="256"/>
      <c r="EG213" s="257"/>
      <c r="EH213" s="257"/>
      <c r="EI213" s="257"/>
      <c r="EJ213" s="258"/>
      <c r="EK213" s="259"/>
      <c r="EL213" s="257"/>
      <c r="EM213" s="209"/>
      <c r="EN213" s="211"/>
      <c r="EO213" s="211"/>
      <c r="EP213" s="217"/>
      <c r="EQ213" s="217"/>
      <c r="ER213" s="209"/>
      <c r="ES213" s="209"/>
      <c r="ET213" s="209"/>
      <c r="EU213" s="209"/>
      <c r="EV213" s="209"/>
      <c r="EW213" s="209"/>
      <c r="EX213" s="209"/>
      <c r="EY213" s="1586"/>
      <c r="EZ213" s="209"/>
      <c r="FA213" s="209"/>
      <c r="FB213" s="209"/>
      <c r="FC213" s="209"/>
      <c r="FD213" s="209"/>
      <c r="FE213" s="209"/>
      <c r="FF213" s="220"/>
      <c r="FG213" s="220"/>
      <c r="FH213" s="209"/>
      <c r="FI213" s="209"/>
      <c r="FJ213" s="209"/>
      <c r="FK213" s="209"/>
      <c r="FL213" s="209"/>
      <c r="FM213" s="209"/>
      <c r="FN213" s="209"/>
      <c r="FO213" s="209"/>
      <c r="FW213" s="241"/>
      <c r="FX213" s="241"/>
      <c r="FY213" s="241"/>
      <c r="FZ213" s="241"/>
      <c r="GA213" s="241"/>
      <c r="GB213" s="241"/>
      <c r="GC213" s="241"/>
      <c r="GD213" s="241"/>
      <c r="GE213" s="244"/>
      <c r="GF213" s="244"/>
    </row>
    <row r="214" spans="8:188" ht="16.8" hidden="1" thickTop="1">
      <c r="AC214" s="1820"/>
      <c r="AD214" s="1821"/>
      <c r="AE214" s="1821"/>
      <c r="AF214" s="1821"/>
      <c r="AG214" s="1821"/>
      <c r="AH214" s="1822"/>
      <c r="CI214" s="217"/>
      <c r="CJ214" s="217"/>
      <c r="CK214" s="217"/>
      <c r="CX214" s="247"/>
      <c r="CY214" s="248"/>
      <c r="CZ214" s="248"/>
      <c r="DA214" s="248"/>
      <c r="DB214" s="249"/>
      <c r="DC214" s="248"/>
      <c r="DD214" s="260"/>
      <c r="DE214" s="277"/>
      <c r="DF214" s="261"/>
      <c r="DG214" s="262"/>
      <c r="DH214" s="267"/>
      <c r="DI214" s="267"/>
      <c r="DJ214" s="267"/>
      <c r="DK214" s="262" t="s">
        <v>122</v>
      </c>
      <c r="DL214" s="262"/>
      <c r="DM214" s="262"/>
      <c r="DN214" s="262"/>
      <c r="DO214" s="262">
        <v>1</v>
      </c>
      <c r="DP214" s="262" t="s">
        <v>184</v>
      </c>
      <c r="DQ214" s="262"/>
      <c r="DR214" s="262"/>
      <c r="DS214" s="262"/>
      <c r="DT214" s="262"/>
      <c r="DU214" s="262"/>
      <c r="DV214" s="262"/>
      <c r="DW214" s="264"/>
      <c r="DX214" s="264"/>
      <c r="DY214" s="221"/>
      <c r="DZ214" s="221"/>
      <c r="EA214" s="257"/>
      <c r="EB214" s="257"/>
      <c r="EC214" s="257"/>
      <c r="ED214" s="257"/>
      <c r="EE214" s="257"/>
      <c r="EF214" s="256"/>
      <c r="EG214" s="257"/>
      <c r="EH214" s="257"/>
      <c r="EI214" s="257"/>
      <c r="EJ214" s="258"/>
      <c r="EK214" s="259"/>
      <c r="EL214" s="257"/>
      <c r="EM214" s="209"/>
      <c r="EN214" s="211"/>
      <c r="EO214" s="211"/>
      <c r="EP214" s="217"/>
      <c r="EQ214" s="217"/>
      <c r="ER214" s="209"/>
      <c r="ES214" s="209"/>
      <c r="ET214" s="209"/>
      <c r="EU214" s="209"/>
      <c r="EV214" s="209"/>
      <c r="EW214" s="209"/>
      <c r="EX214" s="209"/>
      <c r="EY214" s="1559"/>
      <c r="EZ214" s="209"/>
      <c r="FA214" s="209"/>
      <c r="FB214" s="209"/>
      <c r="FC214" s="209"/>
      <c r="FD214" s="209"/>
      <c r="FE214" s="209"/>
      <c r="FF214" s="220"/>
      <c r="FG214" s="220"/>
      <c r="FH214" s="209"/>
      <c r="FI214" s="209"/>
      <c r="FJ214" s="209"/>
      <c r="FK214" s="209"/>
      <c r="FL214" s="209"/>
      <c r="FM214" s="209"/>
      <c r="FN214" s="209"/>
      <c r="FO214" s="209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</row>
    <row r="215" spans="8:188" ht="25.2" hidden="1">
      <c r="Y215" s="1091"/>
      <c r="Z215" s="1141"/>
      <c r="AA215" s="1141"/>
      <c r="AB215" s="1141"/>
      <c r="AC215" s="1823"/>
      <c r="AD215" s="1824"/>
      <c r="AE215" s="1824"/>
      <c r="AF215" s="1824"/>
      <c r="AG215" s="1824"/>
      <c r="AH215" s="1825"/>
      <c r="AU215" s="1999" t="s">
        <v>185</v>
      </c>
      <c r="AV215" s="1999"/>
      <c r="AW215" s="1999"/>
      <c r="AX215" s="1999"/>
      <c r="AY215" s="1999"/>
      <c r="AZ215" s="1999"/>
      <c r="BA215" s="1999"/>
      <c r="BB215" s="1091"/>
      <c r="BC215" s="1142"/>
      <c r="BD215" s="1142"/>
      <c r="BE215" s="1142"/>
      <c r="BF215" s="1142"/>
      <c r="BG215" s="1142"/>
      <c r="BH215" s="1142"/>
      <c r="BI215" s="1142"/>
      <c r="BJ215" s="1143"/>
      <c r="BK215" s="1144"/>
      <c r="BL215" s="1145"/>
      <c r="BM215" s="1146"/>
      <c r="BN215" s="1146"/>
      <c r="BO215" s="1146"/>
      <c r="BP215" s="1147"/>
      <c r="BQ215" s="1148"/>
      <c r="BR215" s="1148"/>
      <c r="BS215" s="1148"/>
      <c r="CI215" s="217"/>
      <c r="CJ215" s="217"/>
      <c r="CK215" s="217"/>
      <c r="CX215" s="247"/>
      <c r="CY215" s="248"/>
      <c r="CZ215" s="248"/>
      <c r="DA215" s="248"/>
      <c r="DB215" s="249"/>
      <c r="DC215" s="248"/>
      <c r="DD215" s="260"/>
      <c r="DE215" s="277"/>
      <c r="DF215" s="261"/>
      <c r="DG215" s="262"/>
      <c r="DH215" s="262"/>
      <c r="DI215" s="262"/>
      <c r="DJ215" s="262"/>
      <c r="DK215" s="262">
        <f>DF201</f>
        <v>0</v>
      </c>
      <c r="DL215" s="262"/>
      <c r="DM215" s="262"/>
      <c r="DN215" s="262"/>
      <c r="DO215" s="262">
        <v>2</v>
      </c>
      <c r="DP215" s="262" t="s">
        <v>186</v>
      </c>
      <c r="DQ215" s="262"/>
      <c r="DR215" s="262"/>
      <c r="DS215" s="262"/>
      <c r="DT215" s="262"/>
      <c r="DU215" s="262"/>
      <c r="DV215" s="262"/>
      <c r="DW215" s="264"/>
      <c r="DX215" s="264"/>
      <c r="DY215" s="221"/>
      <c r="DZ215" s="221"/>
      <c r="EA215" s="257"/>
      <c r="EB215" s="257" t="s">
        <v>187</v>
      </c>
      <c r="EC215" s="257" t="s">
        <v>188</v>
      </c>
      <c r="ED215" s="257"/>
      <c r="EE215" s="257"/>
      <c r="EF215" s="256"/>
      <c r="EG215" s="257"/>
      <c r="EH215" s="257"/>
      <c r="EI215" s="257"/>
      <c r="EJ215" s="258"/>
      <c r="EK215" s="259"/>
      <c r="EL215" s="257"/>
      <c r="EM215" s="209"/>
      <c r="EN215" s="211"/>
      <c r="EO215" s="211"/>
      <c r="EP215" s="217"/>
      <c r="EQ215" s="217"/>
      <c r="ER215" s="209"/>
      <c r="ES215" s="209"/>
      <c r="ET215" s="209"/>
      <c r="EU215" s="209"/>
      <c r="EV215" s="209"/>
      <c r="EW215" s="209"/>
      <c r="EX215" s="209"/>
      <c r="EY215" s="1559"/>
      <c r="EZ215" s="209"/>
      <c r="FA215" s="209"/>
      <c r="FB215" s="209"/>
      <c r="FC215" s="209"/>
      <c r="FD215" s="209"/>
      <c r="FE215" s="209"/>
      <c r="FF215" s="209"/>
      <c r="FG215" s="209"/>
      <c r="FH215" s="209"/>
      <c r="FI215" s="209"/>
      <c r="FJ215" s="1559"/>
      <c r="FK215" s="209"/>
      <c r="FL215" s="209"/>
      <c r="FM215" s="209"/>
      <c r="FN215" s="209"/>
      <c r="FO215" s="209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</row>
    <row r="216" spans="8:188" ht="25.8" hidden="1" thickBot="1">
      <c r="Y216" s="1091"/>
      <c r="Z216" s="1149"/>
      <c r="AA216" s="1149"/>
      <c r="AB216" s="1149"/>
      <c r="AC216" s="1826"/>
      <c r="AD216" s="1827"/>
      <c r="AE216" s="1827"/>
      <c r="AF216" s="1827"/>
      <c r="AG216" s="1827"/>
      <c r="AH216" s="1828"/>
      <c r="AU216" s="1999"/>
      <c r="AV216" s="1999"/>
      <c r="AW216" s="1999"/>
      <c r="AX216" s="1999"/>
      <c r="AY216" s="1999"/>
      <c r="AZ216" s="1999"/>
      <c r="BA216" s="1999"/>
      <c r="BB216" s="1142"/>
      <c r="BC216" s="1142"/>
      <c r="BD216" s="1142"/>
      <c r="BE216" s="1142"/>
      <c r="BF216" s="1142"/>
      <c r="BG216" s="1142"/>
      <c r="BH216" s="1142"/>
      <c r="BI216" s="1142"/>
      <c r="BJ216" s="1144"/>
      <c r="BK216" s="1144"/>
      <c r="BL216" s="1146"/>
      <c r="BM216" s="1146"/>
      <c r="BN216" s="1146"/>
      <c r="BO216" s="1146"/>
      <c r="BP216" s="955"/>
      <c r="CI216" s="217"/>
      <c r="CJ216" s="217"/>
      <c r="CK216" s="217"/>
      <c r="CX216" s="247"/>
      <c r="CY216" s="248"/>
      <c r="CZ216" s="248"/>
      <c r="DA216" s="248"/>
      <c r="DB216" s="249"/>
      <c r="DC216" s="248"/>
      <c r="DD216" s="260"/>
      <c r="DE216" s="261"/>
      <c r="DF216" s="261"/>
      <c r="DG216" s="267"/>
      <c r="DH216" s="262"/>
      <c r="DI216" s="262"/>
      <c r="DJ216" s="262"/>
      <c r="DK216" s="262"/>
      <c r="DL216" s="262"/>
      <c r="DM216" s="262"/>
      <c r="DN216" s="262"/>
      <c r="DO216" s="262">
        <v>3</v>
      </c>
      <c r="DP216" s="262" t="s">
        <v>189</v>
      </c>
      <c r="DQ216" s="262"/>
      <c r="DR216" s="262"/>
      <c r="DS216" s="262"/>
      <c r="DT216" s="262"/>
      <c r="DU216" s="262"/>
      <c r="DV216" s="262"/>
      <c r="DW216" s="264"/>
      <c r="DX216" s="264"/>
      <c r="DY216" s="221"/>
      <c r="DZ216" s="221"/>
      <c r="EA216" s="257" t="s">
        <v>190</v>
      </c>
      <c r="EB216" s="257">
        <f>EA211</f>
        <v>0</v>
      </c>
      <c r="EC216" s="257">
        <f>DZ211</f>
        <v>0</v>
      </c>
      <c r="ED216" s="257">
        <f>EB216*EC216</f>
        <v>0</v>
      </c>
      <c r="EE216" s="257"/>
      <c r="EF216" s="256"/>
      <c r="EG216" s="257"/>
      <c r="EH216" s="257"/>
      <c r="EI216" s="257"/>
      <c r="EJ216" s="258"/>
      <c r="EK216" s="259"/>
      <c r="EL216" s="257"/>
      <c r="EM216" s="209"/>
      <c r="EN216" s="211"/>
      <c r="EO216" s="211"/>
      <c r="EP216" s="217"/>
      <c r="EQ216" s="217"/>
      <c r="ER216" s="209"/>
      <c r="ES216" s="209"/>
      <c r="ET216" s="209"/>
      <c r="EU216" s="209"/>
      <c r="EV216" s="209"/>
      <c r="EW216" s="209"/>
      <c r="EX216" s="209"/>
      <c r="EY216" s="1559"/>
      <c r="EZ216" s="209"/>
      <c r="FA216" s="209"/>
      <c r="FB216" s="209"/>
      <c r="FC216" s="209"/>
      <c r="FD216" s="209"/>
      <c r="FE216" s="209"/>
      <c r="FF216" s="209"/>
      <c r="FG216" s="209"/>
      <c r="FH216" s="209"/>
      <c r="FI216" s="209"/>
      <c r="FJ216" s="1559"/>
      <c r="FK216" s="209"/>
      <c r="FL216" s="209"/>
      <c r="FM216" s="209"/>
      <c r="FN216" s="209"/>
      <c r="FO216" s="209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</row>
    <row r="217" spans="8:188" ht="26.4" hidden="1" thickTop="1" thickBot="1">
      <c r="Y217" s="1091"/>
      <c r="Z217" s="1149"/>
      <c r="AA217" s="1149"/>
      <c r="AB217" s="1149"/>
      <c r="AD217" s="1774"/>
      <c r="AE217" s="1774"/>
      <c r="AF217" s="1774"/>
      <c r="AG217" s="1774"/>
      <c r="AH217" s="1774"/>
      <c r="AU217" s="1999"/>
      <c r="AV217" s="1999"/>
      <c r="AW217" s="1999"/>
      <c r="AX217" s="1999"/>
      <c r="AY217" s="1999"/>
      <c r="AZ217" s="1999"/>
      <c r="BA217" s="1999"/>
      <c r="BB217" s="1142"/>
      <c r="BC217" s="1142"/>
      <c r="BD217" s="1142"/>
      <c r="BE217" s="1142"/>
      <c r="BF217" s="1142"/>
      <c r="BG217" s="1142"/>
      <c r="BH217" s="1142"/>
      <c r="BI217" s="1142"/>
      <c r="BJ217" s="1144"/>
      <c r="BK217" s="1144"/>
      <c r="BL217" s="955"/>
      <c r="BM217" s="955"/>
      <c r="BN217" s="955"/>
      <c r="BO217" s="955"/>
      <c r="BP217" s="955"/>
      <c r="CI217" s="217"/>
      <c r="CJ217" s="217"/>
      <c r="CK217" s="217"/>
      <c r="CX217" s="247"/>
      <c r="CY217" s="248"/>
      <c r="CZ217" s="248"/>
      <c r="DA217" s="248"/>
      <c r="DB217" s="249"/>
      <c r="DC217" s="248"/>
      <c r="DD217" s="260"/>
      <c r="DE217" s="261"/>
      <c r="DF217" s="261"/>
      <c r="DG217" s="262"/>
      <c r="DH217" s="262"/>
      <c r="DI217" s="278"/>
      <c r="DJ217" s="267"/>
      <c r="DK217" s="262" t="s">
        <v>122</v>
      </c>
      <c r="DL217" s="262"/>
      <c r="DM217" s="262"/>
      <c r="DN217" s="262"/>
      <c r="DO217" s="262"/>
      <c r="DP217" s="262"/>
      <c r="DQ217" s="262"/>
      <c r="DR217" s="262"/>
      <c r="DS217" s="262"/>
      <c r="DT217" s="262"/>
      <c r="DU217" s="262"/>
      <c r="DV217" s="262"/>
      <c r="DW217" s="264"/>
      <c r="DX217" s="264"/>
      <c r="DY217" s="221"/>
      <c r="DZ217" s="221"/>
      <c r="EA217" s="257" t="s">
        <v>163</v>
      </c>
      <c r="EB217" s="257">
        <f>ED211</f>
        <v>0</v>
      </c>
      <c r="EC217" s="257">
        <f>EC211</f>
        <v>0</v>
      </c>
      <c r="ED217" s="257">
        <f>EB217*EC217</f>
        <v>0</v>
      </c>
      <c r="EE217" s="257"/>
      <c r="EF217" s="256"/>
      <c r="EG217" s="257"/>
      <c r="EH217" s="257"/>
      <c r="EI217" s="257"/>
      <c r="EJ217" s="258"/>
      <c r="EK217" s="259"/>
      <c r="EL217" s="257"/>
      <c r="EM217" s="209"/>
      <c r="EN217" s="211"/>
      <c r="EO217" s="211"/>
      <c r="EP217" s="217"/>
      <c r="EQ217" s="217"/>
      <c r="ER217" s="209"/>
      <c r="ES217" s="1981"/>
      <c r="ET217" s="1981"/>
      <c r="EU217" s="209"/>
      <c r="EV217" s="209"/>
      <c r="EW217" s="209"/>
      <c r="EX217" s="209"/>
      <c r="EY217" s="1559"/>
      <c r="EZ217" s="1982"/>
      <c r="FA217" s="1982"/>
      <c r="FB217" s="209"/>
      <c r="FC217" s="209"/>
      <c r="FD217" s="2000"/>
      <c r="FE217" s="2000"/>
      <c r="FF217" s="209"/>
      <c r="FG217" s="209"/>
      <c r="FH217" s="209"/>
      <c r="FI217" s="209"/>
      <c r="FJ217" s="1559"/>
      <c r="FK217" s="2001"/>
      <c r="FL217" s="2001"/>
      <c r="FM217" s="209"/>
      <c r="FN217" s="209"/>
      <c r="FO217" s="209"/>
    </row>
    <row r="218" spans="8:188" ht="26.4" hidden="1" thickTop="1" thickBot="1">
      <c r="Y218" s="1091"/>
      <c r="Z218" s="1150"/>
      <c r="AA218" s="1150"/>
      <c r="AB218" s="1150"/>
      <c r="AD218" s="1778"/>
      <c r="AE218" s="1778"/>
      <c r="AF218" s="1778"/>
      <c r="AG218" s="1778"/>
      <c r="AH218" s="1778"/>
      <c r="AU218" s="1091"/>
      <c r="AV218" s="1151"/>
      <c r="AW218" s="1151"/>
      <c r="AX218" s="1151"/>
      <c r="AY218" s="1151"/>
      <c r="AZ218" s="1151"/>
      <c r="BA218" s="1151"/>
      <c r="BB218" s="1091"/>
      <c r="BC218" s="1091"/>
      <c r="BD218" s="1091"/>
      <c r="BE218" s="1091"/>
      <c r="BF218" s="1091"/>
      <c r="BG218" s="1091"/>
      <c r="BH218" s="1091"/>
      <c r="BI218" s="1091"/>
      <c r="BJ218" s="1152"/>
      <c r="BK218" s="1152"/>
      <c r="BL218" s="1153"/>
      <c r="BM218" s="1153"/>
      <c r="BN218" s="1153"/>
      <c r="BO218" s="1153"/>
      <c r="BP218" s="1153"/>
      <c r="CI218" s="217"/>
      <c r="CJ218" s="217"/>
      <c r="CK218" s="217"/>
      <c r="CX218" s="247"/>
      <c r="CY218" s="248"/>
      <c r="CZ218" s="248"/>
      <c r="DA218" s="248"/>
      <c r="DB218" s="249"/>
      <c r="DC218" s="248"/>
      <c r="DD218" s="260"/>
      <c r="DE218" s="279"/>
      <c r="DF218" s="261"/>
      <c r="DG218" s="262"/>
      <c r="DH218" s="262"/>
      <c r="DI218" s="267"/>
      <c r="DJ218" s="262"/>
      <c r="DK218" s="262">
        <f>DF202</f>
        <v>0</v>
      </c>
      <c r="DL218" s="262"/>
      <c r="DM218" s="262"/>
      <c r="DN218" s="262"/>
      <c r="DO218" s="262"/>
      <c r="DP218" s="262"/>
      <c r="DQ218" s="262"/>
      <c r="DR218" s="262"/>
      <c r="DS218" s="262"/>
      <c r="DT218" s="262"/>
      <c r="DU218" s="262"/>
      <c r="DV218" s="262"/>
      <c r="DW218" s="264"/>
      <c r="DX218" s="264"/>
      <c r="DY218" s="221"/>
      <c r="DZ218" s="221"/>
      <c r="EA218" s="257"/>
      <c r="EB218" s="257"/>
      <c r="EC218" s="257"/>
      <c r="EE218" s="257"/>
      <c r="EF218" s="256"/>
      <c r="EG218" s="257"/>
      <c r="EH218" s="257"/>
      <c r="EI218" s="257"/>
      <c r="EJ218" s="258"/>
      <c r="EK218" s="259"/>
      <c r="EL218" s="257"/>
      <c r="EM218" s="209"/>
      <c r="EN218" s="211"/>
      <c r="EO218" s="211"/>
      <c r="EP218" s="217"/>
      <c r="EQ218" s="217"/>
      <c r="ER218" s="209"/>
      <c r="ES218" s="1981"/>
      <c r="ET218" s="1981"/>
      <c r="EU218" s="209"/>
      <c r="EV218" s="209"/>
      <c r="EW218" s="209"/>
      <c r="EX218" s="209"/>
      <c r="EY218" s="1559"/>
      <c r="EZ218" s="1982"/>
      <c r="FA218" s="1982"/>
      <c r="FB218" s="209"/>
      <c r="FC218" s="209"/>
      <c r="FD218" s="2000"/>
      <c r="FE218" s="2000"/>
      <c r="FF218" s="209"/>
      <c r="FG218" s="209"/>
      <c r="FH218" s="209"/>
      <c r="FI218" s="209"/>
      <c r="FJ218" s="1559"/>
      <c r="FK218" s="2001"/>
      <c r="FL218" s="2001"/>
      <c r="FM218" s="209"/>
      <c r="FN218" s="209"/>
      <c r="FO218" s="209"/>
    </row>
    <row r="219" spans="8:188" ht="16.8" hidden="1" thickBot="1">
      <c r="Y219" s="1150"/>
      <c r="Z219" s="1150"/>
      <c r="AA219" s="1150"/>
      <c r="AB219" s="1150"/>
      <c r="AC219" s="1150"/>
      <c r="AD219" s="1150"/>
      <c r="AE219" s="1150"/>
      <c r="AF219" s="1150"/>
      <c r="AU219" s="1151"/>
      <c r="AV219" s="1151"/>
      <c r="AW219" s="1151"/>
      <c r="AX219" s="1151"/>
      <c r="AY219" s="1151"/>
      <c r="AZ219" s="1151"/>
      <c r="BA219" s="1151"/>
      <c r="BB219" s="1154"/>
      <c r="BC219" s="1154"/>
      <c r="BD219" s="1154"/>
      <c r="BE219" s="1154"/>
      <c r="BF219" s="1154"/>
      <c r="BG219" s="1154"/>
      <c r="BH219" s="1154"/>
      <c r="BI219" s="1154"/>
      <c r="BJ219" s="1155" t="str">
        <f>IF(AF47="","","-")</f>
        <v/>
      </c>
      <c r="BK219" s="1091"/>
      <c r="BL219" s="1091"/>
      <c r="BM219" s="1091"/>
      <c r="BN219" s="1091"/>
      <c r="BO219" s="1091"/>
      <c r="BP219" s="1091"/>
      <c r="CI219" s="217"/>
      <c r="CJ219" s="217"/>
      <c r="CK219" s="217"/>
      <c r="CX219" s="247"/>
      <c r="CY219" s="248"/>
      <c r="CZ219" s="248"/>
      <c r="DA219" s="248"/>
      <c r="DB219" s="249"/>
      <c r="DC219" s="248"/>
      <c r="DD219" s="280"/>
      <c r="DE219" s="281"/>
      <c r="DF219" s="282"/>
      <c r="DG219" s="283" t="s">
        <v>191</v>
      </c>
      <c r="DH219" s="284"/>
      <c r="DI219" s="283"/>
      <c r="DJ219" s="283"/>
      <c r="DK219" s="283"/>
      <c r="DL219" s="283"/>
      <c r="DM219" s="283"/>
      <c r="DN219" s="283"/>
      <c r="DO219" s="283"/>
      <c r="DP219" s="283"/>
      <c r="DQ219" s="283"/>
      <c r="DR219" s="283"/>
      <c r="DS219" s="283"/>
      <c r="DT219" s="283"/>
      <c r="DU219" s="283"/>
      <c r="DV219" s="283"/>
      <c r="DW219" s="285"/>
      <c r="DX219" s="285"/>
      <c r="DY219" s="286"/>
      <c r="DZ219" s="286"/>
      <c r="EA219" s="287"/>
      <c r="EB219" s="287"/>
      <c r="EC219" s="287"/>
      <c r="ED219" s="287"/>
      <c r="EE219" s="287"/>
      <c r="EF219" s="288"/>
      <c r="EG219" s="257"/>
      <c r="EH219" s="257"/>
      <c r="EI219" s="257"/>
      <c r="EJ219" s="258"/>
      <c r="EK219" s="259"/>
      <c r="EL219" s="257"/>
      <c r="EM219" s="209"/>
      <c r="EN219" s="211"/>
      <c r="EO219" s="211"/>
      <c r="EP219" s="217"/>
      <c r="EQ219" s="217"/>
      <c r="ER219" s="209"/>
      <c r="ES219" s="209"/>
      <c r="ET219" s="209"/>
      <c r="EU219" s="209"/>
      <c r="EV219" s="209"/>
      <c r="EW219" s="209"/>
      <c r="EX219" s="209"/>
      <c r="EY219" s="1559"/>
      <c r="EZ219" s="1971"/>
      <c r="FA219" s="1971"/>
      <c r="FB219" s="209"/>
      <c r="FC219" s="209"/>
      <c r="FD219" s="209"/>
      <c r="FE219" s="209"/>
      <c r="FF219" s="209"/>
      <c r="FG219" s="209"/>
      <c r="FH219" s="209"/>
      <c r="FI219" s="209"/>
      <c r="FJ219" s="1559"/>
      <c r="FK219" s="1971"/>
      <c r="FL219" s="1971"/>
      <c r="FM219" s="209"/>
      <c r="FN219" s="209"/>
      <c r="FO219" s="209"/>
    </row>
    <row r="220" spans="8:188" ht="16.2" hidden="1">
      <c r="Y220" s="1150"/>
      <c r="Z220" s="1150"/>
      <c r="AA220" s="1150"/>
      <c r="AB220" s="1150"/>
      <c r="AC220" s="1150"/>
      <c r="AD220" s="1150"/>
      <c r="AE220" s="1150"/>
      <c r="AF220" s="1150"/>
      <c r="AU220" s="1091"/>
      <c r="AV220" s="1156"/>
      <c r="AW220" s="1156"/>
      <c r="AX220" s="1156"/>
      <c r="AY220" s="1156"/>
      <c r="AZ220" s="1156"/>
      <c r="BA220" s="1156"/>
      <c r="BB220" s="1091"/>
      <c r="BC220" s="1157"/>
      <c r="BD220" s="1157"/>
      <c r="BE220" s="1157"/>
      <c r="BF220" s="1157"/>
      <c r="BG220" s="1157"/>
      <c r="BH220" s="1157"/>
      <c r="BI220" s="1157"/>
      <c r="BJ220" s="1155" t="str">
        <f>IF(AF48="","","-")</f>
        <v/>
      </c>
      <c r="BK220" s="1091"/>
      <c r="BL220" s="1157"/>
      <c r="BM220" s="1157"/>
      <c r="BN220" s="1157"/>
      <c r="BO220" s="1157"/>
      <c r="BP220" s="1157"/>
      <c r="CI220" s="217"/>
      <c r="CJ220" s="217"/>
      <c r="CK220" s="217"/>
      <c r="CX220" s="247"/>
      <c r="CY220" s="248"/>
      <c r="CZ220" s="248"/>
      <c r="DA220" s="248"/>
      <c r="DB220" s="249"/>
      <c r="DC220" s="248"/>
      <c r="DD220" s="289"/>
      <c r="DE220" s="289"/>
      <c r="DF220" s="289"/>
      <c r="DG220" s="290"/>
      <c r="DH220" s="290"/>
      <c r="DI220" s="290"/>
      <c r="DJ220" s="290"/>
      <c r="DK220" s="290"/>
      <c r="DL220" s="290"/>
      <c r="DM220" s="290"/>
      <c r="DN220" s="290"/>
      <c r="DO220" s="291"/>
      <c r="DP220" s="292"/>
      <c r="DQ220" s="291"/>
      <c r="DR220" s="293"/>
      <c r="DS220" s="293"/>
      <c r="DT220" s="293"/>
      <c r="DU220" s="293"/>
      <c r="DV220" s="293"/>
      <c r="DW220" s="294"/>
      <c r="DX220" s="295"/>
      <c r="DY220" s="257"/>
      <c r="DZ220" s="257"/>
      <c r="EA220" s="257"/>
      <c r="EB220" s="257"/>
      <c r="EC220" s="257"/>
      <c r="ED220" s="257"/>
      <c r="EE220" s="257"/>
      <c r="EF220" s="257"/>
      <c r="EG220" s="257"/>
      <c r="EH220" s="257"/>
      <c r="EI220" s="257"/>
      <c r="EJ220" s="258"/>
      <c r="EK220" s="259"/>
      <c r="EL220" s="257"/>
      <c r="EM220" s="209"/>
      <c r="EN220" s="211"/>
      <c r="EO220" s="211"/>
      <c r="EP220" s="217"/>
      <c r="EQ220" s="217"/>
      <c r="ER220" s="209"/>
      <c r="ES220" s="209"/>
      <c r="ET220" s="209"/>
      <c r="EU220" s="209"/>
      <c r="EV220" s="209"/>
      <c r="EW220" s="209"/>
      <c r="EX220" s="209"/>
      <c r="EY220" s="1559"/>
      <c r="EZ220" s="209"/>
      <c r="FA220" s="209"/>
      <c r="FB220" s="209"/>
      <c r="FC220" s="209"/>
      <c r="FD220" s="209"/>
      <c r="FE220" s="209"/>
      <c r="FF220" s="209"/>
      <c r="FG220" s="209"/>
      <c r="FH220" s="209"/>
      <c r="FI220" s="209"/>
      <c r="FJ220" s="1559"/>
      <c r="FK220" s="209"/>
      <c r="FL220" s="209"/>
      <c r="FM220" s="209"/>
      <c r="FN220" s="209"/>
      <c r="FO220" s="209"/>
    </row>
    <row r="221" spans="8:188" hidden="1">
      <c r="AU221" s="1091"/>
      <c r="AV221" s="1156"/>
      <c r="AW221" s="1156"/>
      <c r="AX221" s="1156"/>
      <c r="AY221" s="1156"/>
      <c r="AZ221" s="1156"/>
      <c r="BA221" s="1156"/>
      <c r="BB221" s="1091"/>
      <c r="BC221" s="1158"/>
      <c r="BD221" s="1158"/>
      <c r="BE221" s="1158"/>
      <c r="BF221" s="1158"/>
      <c r="BG221" s="1158"/>
      <c r="BH221" s="1158"/>
      <c r="BI221" s="1158"/>
      <c r="BJ221" s="1155" t="str">
        <f>IF(AF49="","","-")</f>
        <v/>
      </c>
      <c r="BK221" s="1091"/>
      <c r="BL221" s="1157"/>
      <c r="BM221" s="1157"/>
      <c r="BN221" s="1157"/>
      <c r="BO221" s="1157"/>
      <c r="BP221" s="1157"/>
      <c r="CI221" s="217"/>
      <c r="CJ221" s="217"/>
      <c r="CK221" s="217"/>
      <c r="CX221" s="247"/>
      <c r="CY221" s="248"/>
      <c r="CZ221" s="248"/>
      <c r="DA221" s="248"/>
      <c r="DB221" s="249"/>
      <c r="DC221" s="248"/>
      <c r="DD221" s="296"/>
      <c r="DE221" s="296"/>
      <c r="DF221" s="297"/>
      <c r="DG221" s="1562"/>
      <c r="DH221" s="1562"/>
      <c r="DI221" s="231"/>
      <c r="DJ221" s="1562"/>
      <c r="DK221" s="1562"/>
      <c r="DL221" s="1562"/>
      <c r="DM221" s="231"/>
      <c r="DN221" s="1562"/>
      <c r="DO221" s="231"/>
      <c r="DP221" s="298"/>
      <c r="DQ221" s="231"/>
      <c r="DR221" s="212"/>
      <c r="DS221" s="212"/>
      <c r="DT221" s="212"/>
      <c r="DU221" s="212"/>
      <c r="DV221" s="212"/>
      <c r="DW221" s="1561"/>
      <c r="DX221" s="1561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99"/>
      <c r="EK221" s="220"/>
      <c r="EL221" s="209"/>
      <c r="EM221" s="209"/>
      <c r="EN221" s="211"/>
      <c r="EO221" s="211"/>
      <c r="EP221" s="217"/>
      <c r="EQ221" s="217"/>
      <c r="ER221" s="209"/>
      <c r="ES221" s="209"/>
      <c r="ET221" s="209"/>
      <c r="EU221" s="1995"/>
      <c r="EV221" s="209"/>
      <c r="EW221" s="209"/>
      <c r="EX221" s="209"/>
      <c r="EY221" s="1559"/>
      <c r="EZ221" s="1996"/>
      <c r="FA221" s="1996"/>
      <c r="FB221" s="209"/>
      <c r="FC221" s="209"/>
      <c r="FD221" s="209"/>
      <c r="FE221" s="209"/>
      <c r="FF221" s="1995"/>
      <c r="FG221" s="209"/>
      <c r="FH221" s="209"/>
      <c r="FI221" s="209"/>
      <c r="FJ221" s="1559"/>
      <c r="FK221" s="1997"/>
      <c r="FL221" s="1996"/>
      <c r="FM221" s="209"/>
      <c r="FN221" s="209"/>
      <c r="FO221" s="209"/>
    </row>
    <row r="222" spans="8:188" ht="25.2" hidden="1">
      <c r="AU222" s="1983" t="s">
        <v>192</v>
      </c>
      <c r="AV222" s="1983"/>
      <c r="AW222" s="1983"/>
      <c r="AX222" s="1983"/>
      <c r="AY222" s="1983"/>
      <c r="AZ222" s="1983"/>
      <c r="BA222" s="1983"/>
      <c r="BB222" s="1091"/>
      <c r="BC222" s="1141"/>
      <c r="BD222" s="1141"/>
      <c r="BE222" s="1141"/>
      <c r="BF222" s="1141"/>
      <c r="BG222" s="1141"/>
      <c r="BH222" s="1141"/>
      <c r="BI222" s="1141"/>
      <c r="BJ222" s="955"/>
      <c r="BK222" s="955"/>
      <c r="BL222" s="955"/>
      <c r="BM222" s="955"/>
      <c r="BN222" s="955"/>
      <c r="BO222" s="955"/>
      <c r="BP222" s="955"/>
      <c r="CI222" s="217"/>
      <c r="CJ222" s="217"/>
      <c r="CK222" s="217"/>
      <c r="CX222" s="247"/>
      <c r="CY222" s="248"/>
      <c r="CZ222" s="248"/>
      <c r="DA222" s="248"/>
      <c r="DB222" s="249"/>
      <c r="DC222" s="248"/>
      <c r="DD222" s="297"/>
      <c r="DE222" s="297"/>
      <c r="DF222" s="297"/>
      <c r="DG222" s="1562"/>
      <c r="DH222" s="1562"/>
      <c r="DI222" s="1562"/>
      <c r="DJ222" s="1562"/>
      <c r="DK222" s="1562"/>
      <c r="DL222" s="1562"/>
      <c r="DM222" s="1562"/>
      <c r="DN222" s="1562"/>
      <c r="DO222" s="298"/>
      <c r="DP222" s="298"/>
      <c r="DQ222" s="298"/>
      <c r="DR222" s="212"/>
      <c r="DS222" s="212"/>
      <c r="DT222" s="212"/>
      <c r="DU222" s="212"/>
      <c r="DV222" s="212"/>
      <c r="DW222" s="1561"/>
      <c r="DX222" s="1561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99"/>
      <c r="EK222" s="220"/>
      <c r="EL222" s="209"/>
      <c r="EM222" s="209"/>
      <c r="EN222" s="211"/>
      <c r="EO222" s="211"/>
      <c r="EP222" s="217"/>
      <c r="EQ222" s="217"/>
      <c r="ER222" s="209"/>
      <c r="ES222" s="209"/>
      <c r="ET222" s="209"/>
      <c r="EU222" s="1995"/>
      <c r="EV222" s="1560"/>
      <c r="EW222" s="273"/>
      <c r="EX222" s="273"/>
      <c r="EY222" s="1560"/>
      <c r="EZ222" s="1996"/>
      <c r="FA222" s="1996"/>
      <c r="FB222" s="209"/>
      <c r="FC222" s="209"/>
      <c r="FD222" s="209"/>
      <c r="FE222" s="209"/>
      <c r="FF222" s="1995"/>
      <c r="FG222" s="1560"/>
      <c r="FH222" s="273"/>
      <c r="FI222" s="273"/>
      <c r="FJ222" s="1560"/>
      <c r="FK222" s="1996"/>
      <c r="FL222" s="1996"/>
      <c r="FM222" s="209"/>
      <c r="FN222" s="209"/>
      <c r="FO222" s="209"/>
    </row>
    <row r="223" spans="8:188" ht="25.8" hidden="1" thickBot="1">
      <c r="AU223" s="1983"/>
      <c r="AV223" s="1983"/>
      <c r="AW223" s="1983"/>
      <c r="AX223" s="1983"/>
      <c r="AY223" s="1983"/>
      <c r="AZ223" s="1983"/>
      <c r="BA223" s="1983"/>
      <c r="BB223" s="1141"/>
      <c r="BC223" s="1141"/>
      <c r="BD223" s="1141"/>
      <c r="BE223" s="1141"/>
      <c r="BF223" s="1141"/>
      <c r="BG223" s="1141"/>
      <c r="BH223" s="1141"/>
      <c r="BI223" s="1141"/>
      <c r="BJ223" s="955"/>
      <c r="BK223" s="955"/>
      <c r="BL223" s="955"/>
      <c r="BM223" s="955"/>
      <c r="BN223" s="955"/>
      <c r="BO223" s="955"/>
      <c r="BP223" s="955"/>
      <c r="CI223" s="217"/>
      <c r="CJ223" s="217"/>
      <c r="CK223" s="217"/>
      <c r="CX223" s="247"/>
      <c r="CY223" s="248"/>
      <c r="CZ223" s="248"/>
      <c r="DA223" s="248"/>
      <c r="DB223" s="249"/>
      <c r="DC223" s="248"/>
      <c r="DD223" s="241"/>
      <c r="DE223" s="241"/>
      <c r="DF223" s="300"/>
      <c r="DG223" s="212"/>
      <c r="DH223" s="229">
        <f>IF(FL41="",0,IF(FL41=0,0,FL41))</f>
        <v>0</v>
      </c>
      <c r="DI223" s="212"/>
      <c r="DJ223" s="1578">
        <f>DI224</f>
        <v>0</v>
      </c>
      <c r="DK223" s="301"/>
      <c r="DL223" s="1578">
        <f>DM224</f>
        <v>0</v>
      </c>
      <c r="DM223" s="272"/>
      <c r="DN223" s="229">
        <f>IF(FL42="",0,IF(FL42=0,0,FL42))</f>
        <v>0</v>
      </c>
      <c r="DO223" s="212"/>
      <c r="DP223" s="228"/>
      <c r="DQ223" s="268"/>
      <c r="DR223" s="212"/>
      <c r="DS223" s="212"/>
      <c r="DT223" s="212"/>
      <c r="DU223" s="212"/>
      <c r="DV223" s="212"/>
      <c r="DW223" s="1561"/>
      <c r="DX223" s="1561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99"/>
      <c r="EK223" s="220"/>
      <c r="EL223" s="209"/>
      <c r="EM223" s="209"/>
      <c r="EN223" s="211"/>
      <c r="EO223" s="211"/>
      <c r="EP223" s="217"/>
      <c r="EQ223" s="217"/>
      <c r="ER223" s="209"/>
      <c r="ES223" s="209"/>
      <c r="ET223" s="209"/>
      <c r="EU223" s="274"/>
      <c r="EV223" s="209"/>
      <c r="EW223" s="209"/>
      <c r="EX223" s="209"/>
      <c r="EY223" s="1559"/>
      <c r="EZ223" s="1971"/>
      <c r="FA223" s="1971"/>
      <c r="FB223" s="209"/>
      <c r="FC223" s="209"/>
      <c r="FD223" s="209"/>
      <c r="FE223" s="209"/>
      <c r="FF223" s="274"/>
      <c r="FG223" s="209"/>
      <c r="FH223" s="209"/>
      <c r="FI223" s="209"/>
      <c r="FJ223" s="1559"/>
      <c r="FK223" s="1971"/>
      <c r="FL223" s="1971"/>
      <c r="FM223" s="209"/>
      <c r="FN223" s="209"/>
      <c r="FO223" s="209"/>
    </row>
    <row r="224" spans="8:188" ht="25.2" hidden="1">
      <c r="H224" s="1984" t="s">
        <v>193</v>
      </c>
      <c r="I224" s="1985"/>
      <c r="J224" s="1985"/>
      <c r="K224" s="1985"/>
      <c r="L224" s="1985"/>
      <c r="M224" s="1985"/>
      <c r="N224" s="1985"/>
      <c r="O224" s="1985"/>
      <c r="P224" s="1985"/>
      <c r="Q224" s="1985"/>
      <c r="R224" s="1985"/>
      <c r="S224" s="1985"/>
      <c r="T224" s="1985"/>
      <c r="U224" s="1985"/>
      <c r="V224" s="1985"/>
      <c r="W224" s="1985"/>
      <c r="X224" s="1985"/>
      <c r="Y224" s="1985"/>
      <c r="Z224" s="1986"/>
      <c r="AU224" s="1983"/>
      <c r="AV224" s="1983"/>
      <c r="AW224" s="1983"/>
      <c r="AX224" s="1983"/>
      <c r="AY224" s="1983"/>
      <c r="AZ224" s="1983"/>
      <c r="BA224" s="1983"/>
      <c r="BB224" s="1141"/>
      <c r="BC224" s="1141"/>
      <c r="BD224" s="1141"/>
      <c r="BE224" s="1141"/>
      <c r="BF224" s="1141"/>
      <c r="BG224" s="1141"/>
      <c r="BH224" s="1141"/>
      <c r="BI224" s="1141"/>
      <c r="BJ224" s="1159"/>
      <c r="BK224" s="955"/>
      <c r="BL224" s="955"/>
      <c r="BM224" s="955"/>
      <c r="BN224" s="955"/>
      <c r="BO224" s="955"/>
      <c r="BP224" s="955"/>
      <c r="CI224" s="217"/>
      <c r="CJ224" s="217"/>
      <c r="CK224" s="217"/>
      <c r="CX224" s="247"/>
      <c r="CY224" s="248"/>
      <c r="CZ224" s="248"/>
      <c r="DA224" s="248"/>
      <c r="DB224" s="249"/>
      <c r="DC224" s="248"/>
      <c r="DD224" s="241"/>
      <c r="DE224" s="241"/>
      <c r="DF224" s="300"/>
      <c r="DG224" s="212" t="s">
        <v>92</v>
      </c>
      <c r="DH224" s="1578">
        <f>IF(DH223=0,0,DH223)</f>
        <v>0</v>
      </c>
      <c r="DI224" s="215">
        <f>DH224*0.75</f>
        <v>0</v>
      </c>
      <c r="DJ224" s="1578">
        <f>DI224*0.75</f>
        <v>0</v>
      </c>
      <c r="DK224" s="301"/>
      <c r="DL224" s="1578">
        <f>DM224*0.75</f>
        <v>0</v>
      </c>
      <c r="DM224" s="272">
        <f>DN224*0.75</f>
        <v>0</v>
      </c>
      <c r="DN224" s="1578">
        <f>IF(DN223=0,0,DN223)</f>
        <v>0</v>
      </c>
      <c r="DO224" s="212">
        <f>IF(FL41="",0,IF(FL41=0,0,IF(FL41&gt;0,1)))</f>
        <v>0</v>
      </c>
      <c r="DP224" s="228"/>
      <c r="DQ224" s="302"/>
      <c r="DR224" s="212"/>
      <c r="DS224" s="212"/>
      <c r="DT224" s="212"/>
      <c r="DU224" s="212"/>
      <c r="DV224" s="212"/>
      <c r="DW224" s="1561"/>
      <c r="DX224" s="1561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99"/>
      <c r="EK224" s="220"/>
      <c r="EL224" s="209"/>
      <c r="EM224" s="209"/>
      <c r="EN224" s="211"/>
      <c r="EO224" s="211"/>
      <c r="EP224" s="217"/>
      <c r="EQ224" s="217"/>
      <c r="ER224" s="209"/>
      <c r="ES224" s="209"/>
      <c r="ET224" s="209"/>
      <c r="EU224" s="209"/>
      <c r="EV224" s="209"/>
      <c r="EW224" s="209"/>
      <c r="EX224" s="209"/>
      <c r="EY224" s="1559"/>
      <c r="EZ224" s="209"/>
      <c r="FA224" s="209"/>
      <c r="FB224" s="209"/>
      <c r="FC224" s="209"/>
      <c r="FD224" s="209"/>
      <c r="FE224" s="209"/>
      <c r="FF224" s="1559"/>
      <c r="FG224" s="209"/>
      <c r="FH224" s="209"/>
      <c r="FI224" s="209"/>
      <c r="FJ224" s="1559"/>
      <c r="FK224" s="209"/>
      <c r="FL224" s="209"/>
      <c r="FM224" s="209"/>
      <c r="FN224" s="209"/>
      <c r="FO224" s="209"/>
    </row>
    <row r="225" spans="8:171" ht="25.2" hidden="1">
      <c r="H225" s="1987"/>
      <c r="I225" s="1988"/>
      <c r="J225" s="1988"/>
      <c r="K225" s="1988"/>
      <c r="L225" s="1988"/>
      <c r="M225" s="1988"/>
      <c r="N225" s="1988"/>
      <c r="O225" s="1988"/>
      <c r="P225" s="1988"/>
      <c r="Q225" s="1988"/>
      <c r="R225" s="1988"/>
      <c r="S225" s="1988"/>
      <c r="T225" s="1988"/>
      <c r="U225" s="1988"/>
      <c r="V225" s="1988"/>
      <c r="W225" s="1988"/>
      <c r="X225" s="1988"/>
      <c r="Y225" s="1988"/>
      <c r="Z225" s="1989"/>
      <c r="AU225" s="1983"/>
      <c r="AV225" s="1983"/>
      <c r="AW225" s="1983"/>
      <c r="AX225" s="1983"/>
      <c r="AY225" s="1983"/>
      <c r="AZ225" s="1983"/>
      <c r="BA225" s="1983"/>
      <c r="BB225" s="1141"/>
      <c r="BC225" s="1141"/>
      <c r="BD225" s="1141"/>
      <c r="BE225" s="1141"/>
      <c r="BF225" s="1141"/>
      <c r="BG225" s="1141"/>
      <c r="BH225" s="1141"/>
      <c r="BI225" s="1141"/>
      <c r="BJ225" s="1160"/>
      <c r="BK225" s="1160"/>
      <c r="BL225" s="1160"/>
      <c r="BM225" s="1160"/>
      <c r="BN225" s="1161"/>
      <c r="BO225" s="1162"/>
      <c r="BP225" s="1162"/>
      <c r="CI225" s="217"/>
      <c r="CJ225" s="217"/>
      <c r="CK225" s="217"/>
      <c r="CX225" s="247"/>
      <c r="CY225" s="248"/>
      <c r="CZ225" s="248"/>
      <c r="DA225" s="248"/>
      <c r="DB225" s="249"/>
      <c r="DC225" s="248"/>
      <c r="DD225" s="241"/>
      <c r="DE225" s="241"/>
      <c r="DF225" s="300"/>
      <c r="DG225" s="212"/>
      <c r="DH225" s="229"/>
      <c r="DI225" s="212"/>
      <c r="DJ225" s="1578">
        <f>DI224*0.5</f>
        <v>0</v>
      </c>
      <c r="DK225" s="301"/>
      <c r="DL225" s="1578">
        <f>DM224*0.5</f>
        <v>0</v>
      </c>
      <c r="DM225" s="272"/>
      <c r="DN225" s="229"/>
      <c r="DO225" s="212">
        <f>IF(FL42="",0,IF(FL42=0,0,IF(FL42&gt;0,1)))</f>
        <v>0</v>
      </c>
      <c r="DP225" s="228"/>
      <c r="DQ225" s="302"/>
      <c r="DR225" s="212"/>
      <c r="DS225" s="212"/>
      <c r="DT225" s="212"/>
      <c r="DU225" s="212"/>
      <c r="DV225" s="212"/>
      <c r="DW225" s="1561"/>
      <c r="DX225" s="1561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99"/>
      <c r="EK225" s="220"/>
      <c r="EL225" s="209"/>
      <c r="EM225" s="209"/>
      <c r="EN225" s="211"/>
      <c r="EO225" s="211"/>
      <c r="EP225" s="217"/>
      <c r="EQ225" s="217"/>
      <c r="ER225" s="209"/>
      <c r="ES225" s="209"/>
      <c r="ET225" s="209"/>
      <c r="EU225" s="1561"/>
      <c r="EV225" s="209"/>
      <c r="EW225" s="1561"/>
      <c r="EX225" s="1561"/>
      <c r="EY225" s="1559"/>
      <c r="EZ225" s="1586"/>
      <c r="FA225" s="275"/>
      <c r="FB225" s="209"/>
      <c r="FC225" s="209"/>
      <c r="FD225" s="209"/>
      <c r="FE225" s="209"/>
      <c r="FF225" s="275"/>
      <c r="FG225" s="1559"/>
      <c r="FH225" s="299"/>
      <c r="FI225" s="1561"/>
      <c r="FJ225" s="1559"/>
      <c r="FK225" s="1586"/>
      <c r="FL225" s="275"/>
      <c r="FM225" s="209"/>
      <c r="FN225" s="209"/>
      <c r="FO225" s="209"/>
    </row>
    <row r="226" spans="8:171" ht="25.2" hidden="1">
      <c r="H226" s="1987"/>
      <c r="I226" s="1988"/>
      <c r="J226" s="1988"/>
      <c r="K226" s="1988"/>
      <c r="L226" s="1988"/>
      <c r="M226" s="1988"/>
      <c r="N226" s="1988"/>
      <c r="O226" s="1988"/>
      <c r="P226" s="1988"/>
      <c r="Q226" s="1988"/>
      <c r="R226" s="1988"/>
      <c r="S226" s="1988"/>
      <c r="T226" s="1988"/>
      <c r="U226" s="1988"/>
      <c r="V226" s="1988"/>
      <c r="W226" s="1988"/>
      <c r="X226" s="1988"/>
      <c r="Y226" s="1988"/>
      <c r="Z226" s="1989"/>
      <c r="AU226" s="1163"/>
      <c r="AV226" s="1163"/>
      <c r="AW226" s="1163"/>
      <c r="AX226" s="1163"/>
      <c r="AY226" s="1163"/>
      <c r="AZ226" s="1163"/>
      <c r="BA226" s="1163"/>
      <c r="BB226" s="1163"/>
      <c r="BC226" s="955"/>
      <c r="BD226" s="955"/>
      <c r="BE226" s="955"/>
      <c r="BF226" s="955"/>
      <c r="BG226" s="955"/>
      <c r="BH226" s="1160"/>
      <c r="BI226" s="1160"/>
      <c r="BJ226" s="1160"/>
      <c r="BK226" s="1160"/>
      <c r="BL226" s="1160"/>
      <c r="BM226" s="1160"/>
      <c r="BN226" s="1162"/>
      <c r="BO226" s="1162"/>
      <c r="BP226" s="1162"/>
      <c r="CI226" s="217"/>
      <c r="CJ226" s="217"/>
      <c r="CK226" s="217"/>
      <c r="CX226" s="247"/>
      <c r="CY226" s="248"/>
      <c r="CZ226" s="248"/>
      <c r="DA226" s="248"/>
      <c r="DB226" s="249"/>
      <c r="DC226" s="248"/>
      <c r="DD226" s="304"/>
      <c r="DE226" s="300"/>
      <c r="DF226" s="300"/>
      <c r="DG226" s="229"/>
      <c r="DH226" s="229"/>
      <c r="DI226" s="229"/>
      <c r="DJ226" s="1578">
        <f>SUM(DJ223:DJ225)</f>
        <v>0</v>
      </c>
      <c r="DK226" s="1578">
        <f>IF(DM226=0,0,DM226/DN226)</f>
        <v>0</v>
      </c>
      <c r="DL226" s="1578">
        <f>SUM(DL223:DL225)</f>
        <v>0</v>
      </c>
      <c r="DM226" s="1578">
        <f>DJ226+DL226</f>
        <v>0</v>
      </c>
      <c r="DN226" s="229">
        <f>DH234</f>
        <v>0</v>
      </c>
      <c r="DO226" s="228"/>
      <c r="DP226" s="228"/>
      <c r="DQ226" s="228"/>
      <c r="DR226" s="212"/>
      <c r="DS226" s="212"/>
      <c r="DT226" s="212"/>
      <c r="DU226" s="212"/>
      <c r="DV226" s="212"/>
      <c r="DW226" s="1561"/>
      <c r="DX226" s="1561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99"/>
      <c r="EK226" s="220"/>
      <c r="EL226" s="209"/>
      <c r="EM226" s="209"/>
      <c r="EN226" s="211"/>
      <c r="EO226" s="211"/>
      <c r="EP226" s="217"/>
      <c r="EQ226" s="217"/>
      <c r="ER226" s="209"/>
      <c r="ES226" s="209"/>
      <c r="ET226" s="1586"/>
      <c r="EU226" s="1559"/>
      <c r="EV226" s="1561"/>
      <c r="EW226" s="305"/>
      <c r="EX226" s="305"/>
      <c r="EY226" s="306"/>
      <c r="EZ226" s="276"/>
      <c r="FA226" s="276"/>
      <c r="FB226" s="209"/>
      <c r="FC226" s="209"/>
      <c r="FD226" s="209"/>
      <c r="FE226" s="307"/>
      <c r="FF226" s="276"/>
      <c r="FG226" s="1561"/>
      <c r="FH226" s="209"/>
      <c r="FI226" s="305"/>
      <c r="FJ226" s="209"/>
      <c r="FK226" s="308"/>
      <c r="FL226" s="299"/>
      <c r="FM226" s="209"/>
      <c r="FN226" s="209"/>
      <c r="FO226" s="209"/>
    </row>
    <row r="227" spans="8:171" hidden="1">
      <c r="H227" s="1987"/>
      <c r="I227" s="1988"/>
      <c r="J227" s="1988"/>
      <c r="K227" s="1988"/>
      <c r="L227" s="1988"/>
      <c r="M227" s="1988"/>
      <c r="N227" s="1988"/>
      <c r="O227" s="1988"/>
      <c r="P227" s="1988"/>
      <c r="Q227" s="1988"/>
      <c r="R227" s="1988"/>
      <c r="S227" s="1988"/>
      <c r="T227" s="1988"/>
      <c r="U227" s="1988"/>
      <c r="V227" s="1988"/>
      <c r="W227" s="1988"/>
      <c r="X227" s="1988"/>
      <c r="Y227" s="1988"/>
      <c r="Z227" s="1989"/>
      <c r="AU227" s="1091"/>
      <c r="AV227" s="1156"/>
      <c r="AW227" s="1156"/>
      <c r="AX227" s="1156"/>
      <c r="AY227" s="1156"/>
      <c r="AZ227" s="1156"/>
      <c r="BA227" s="1156"/>
      <c r="BB227" s="1156"/>
      <c r="BC227" s="1156"/>
      <c r="BD227" s="1156"/>
      <c r="BE227" s="1156"/>
      <c r="BF227" s="1091"/>
      <c r="BG227" s="1164"/>
      <c r="BH227" s="1164"/>
      <c r="BI227" s="1164"/>
      <c r="BJ227" s="1164"/>
      <c r="BK227" s="1164"/>
      <c r="BL227" s="1164"/>
      <c r="BM227" s="1164"/>
      <c r="BN227" s="1164"/>
      <c r="BO227" s="1164"/>
      <c r="BP227" s="1164"/>
      <c r="CI227" s="217"/>
      <c r="CJ227" s="217"/>
      <c r="CK227" s="217"/>
      <c r="CX227" s="247"/>
      <c r="CY227" s="248"/>
      <c r="CZ227" s="248"/>
      <c r="DA227" s="248"/>
      <c r="DB227" s="249"/>
      <c r="DC227" s="248"/>
      <c r="DD227" s="300"/>
      <c r="DE227" s="300"/>
      <c r="DF227" s="300"/>
      <c r="DG227" s="229" t="str">
        <f>IF(DH224=0,"","DAY 1")</f>
        <v/>
      </c>
      <c r="DH227" s="229"/>
      <c r="DI227" s="229" t="str">
        <f>IF(DN224=0,"","DAY 2")</f>
        <v/>
      </c>
      <c r="DJ227" s="229"/>
      <c r="DK227" s="229"/>
      <c r="DL227" s="229"/>
      <c r="DM227" s="229" t="b">
        <f>DU384</f>
        <v>0</v>
      </c>
      <c r="DN227" s="212">
        <f>IF(DM227=TRUE,1,0)</f>
        <v>0</v>
      </c>
      <c r="DO227" s="228">
        <f>DO224+DO225</f>
        <v>0</v>
      </c>
      <c r="DP227" s="228"/>
      <c r="DQ227" s="228"/>
      <c r="DR227" s="212"/>
      <c r="DS227" s="212"/>
      <c r="DT227" s="212"/>
      <c r="DU227" s="212"/>
      <c r="DV227" s="212"/>
      <c r="DW227" s="1561"/>
      <c r="DX227" s="1561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99"/>
      <c r="EK227" s="220"/>
      <c r="EL227" s="209"/>
      <c r="EM227" s="209"/>
      <c r="EN227" s="211"/>
      <c r="EO227" s="211"/>
      <c r="EP227" s="217"/>
      <c r="EQ227" s="217"/>
      <c r="ER227" s="209"/>
      <c r="ES227" s="209"/>
      <c r="ET227" s="1586"/>
      <c r="EU227" s="1559"/>
      <c r="EV227" s="1561"/>
      <c r="EW227" s="305"/>
      <c r="EX227" s="305"/>
      <c r="EY227" s="1559"/>
      <c r="EZ227" s="299"/>
      <c r="FA227" s="276"/>
      <c r="FB227" s="209"/>
      <c r="FC227" s="209"/>
      <c r="FD227" s="209"/>
      <c r="FE227" s="307"/>
      <c r="FF227" s="276"/>
      <c r="FG227" s="1561"/>
      <c r="FH227" s="299"/>
      <c r="FI227" s="305"/>
      <c r="FJ227" s="209"/>
      <c r="FK227" s="309"/>
      <c r="FL227" s="299"/>
      <c r="FM227" s="209"/>
      <c r="FN227" s="209"/>
      <c r="FO227" s="209"/>
    </row>
    <row r="228" spans="8:171" ht="15.6" hidden="1" thickBot="1">
      <c r="H228" s="1990"/>
      <c r="I228" s="1991"/>
      <c r="J228" s="1991"/>
      <c r="K228" s="1991"/>
      <c r="L228" s="1991"/>
      <c r="M228" s="1991"/>
      <c r="N228" s="1991"/>
      <c r="O228" s="1991"/>
      <c r="P228" s="1991"/>
      <c r="Q228" s="1991"/>
      <c r="R228" s="1991"/>
      <c r="S228" s="1991"/>
      <c r="T228" s="1991"/>
      <c r="U228" s="1991"/>
      <c r="V228" s="1991"/>
      <c r="W228" s="1991"/>
      <c r="X228" s="1991"/>
      <c r="Y228" s="1991"/>
      <c r="Z228" s="1992"/>
      <c r="AU228" s="1983" t="s">
        <v>194</v>
      </c>
      <c r="AV228" s="1983"/>
      <c r="AW228" s="1983"/>
      <c r="AX228" s="1983"/>
      <c r="AY228" s="1983"/>
      <c r="AZ228" s="1983"/>
      <c r="BA228" s="1983"/>
      <c r="BB228" s="1983"/>
      <c r="BC228" s="1983"/>
      <c r="BD228" s="1983"/>
      <c r="BE228" s="1983"/>
      <c r="BF228" s="1091"/>
      <c r="BG228" s="1143"/>
      <c r="BH228" s="1143"/>
      <c r="BI228" s="1143"/>
      <c r="BJ228" s="1143"/>
      <c r="BK228" s="1143"/>
      <c r="BL228" s="1143"/>
      <c r="BM228" s="1143"/>
      <c r="BN228" s="1143"/>
      <c r="BO228" s="1143"/>
      <c r="BP228" s="1143"/>
      <c r="CI228" s="217"/>
      <c r="CJ228" s="217"/>
      <c r="CK228" s="217"/>
      <c r="CX228" s="247"/>
      <c r="CY228" s="248"/>
      <c r="CZ228" s="248"/>
      <c r="DA228" s="248"/>
      <c r="DB228" s="249"/>
      <c r="DC228" s="248"/>
      <c r="DD228" s="300"/>
      <c r="DE228" s="300"/>
      <c r="DF228" s="300"/>
      <c r="DG228" s="229"/>
      <c r="DH228" s="229"/>
      <c r="DI228" s="229"/>
      <c r="DJ228" s="229"/>
      <c r="DK228" s="229"/>
      <c r="DL228" s="229"/>
      <c r="DM228" s="229" t="b">
        <v>0</v>
      </c>
      <c r="DN228" s="212"/>
      <c r="DO228" s="228"/>
      <c r="DP228" s="228"/>
      <c r="DQ228" s="228"/>
      <c r="DR228" s="212"/>
      <c r="DS228" s="212"/>
      <c r="DT228" s="212"/>
      <c r="DU228" s="212"/>
      <c r="DV228" s="212"/>
      <c r="DW228" s="1561"/>
      <c r="DX228" s="1561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99"/>
      <c r="EK228" s="220"/>
      <c r="EL228" s="209"/>
      <c r="EM228" s="209"/>
      <c r="EN228" s="211"/>
      <c r="EO228" s="211"/>
      <c r="EP228" s="217"/>
      <c r="EQ228" s="217"/>
      <c r="ER228" s="209"/>
      <c r="ES228" s="209"/>
      <c r="ET228" s="209"/>
      <c r="EU228" s="209"/>
      <c r="EV228" s="209"/>
      <c r="EW228" s="209"/>
      <c r="EX228" s="209"/>
      <c r="EY228" s="1559"/>
      <c r="EZ228" s="299"/>
      <c r="FA228" s="299"/>
      <c r="FB228" s="209"/>
      <c r="FC228" s="209"/>
      <c r="FD228" s="209"/>
      <c r="FE228" s="310"/>
      <c r="FF228" s="276"/>
      <c r="FG228" s="1561"/>
      <c r="FH228" s="299"/>
      <c r="FI228" s="209"/>
      <c r="FJ228" s="1559"/>
      <c r="FK228" s="299"/>
      <c r="FL228" s="299"/>
      <c r="FM228" s="209"/>
      <c r="FN228" s="209"/>
      <c r="FO228" s="209"/>
    </row>
    <row r="229" spans="8:171" hidden="1">
      <c r="H229" s="1993" t="s">
        <v>195</v>
      </c>
      <c r="I229" s="1994"/>
      <c r="J229" s="1994"/>
      <c r="K229" s="1994"/>
      <c r="L229" s="1994"/>
      <c r="M229" s="1994"/>
      <c r="N229" s="1083"/>
      <c r="W229" s="1165"/>
      <c r="X229" s="1165"/>
      <c r="Y229" s="1165"/>
      <c r="Z229" s="1166"/>
      <c r="CI229" s="217"/>
      <c r="CJ229" s="217"/>
      <c r="CK229" s="217"/>
      <c r="CX229" s="247"/>
      <c r="CY229" s="248"/>
      <c r="CZ229" s="248"/>
      <c r="DA229" s="248"/>
      <c r="DB229" s="249"/>
      <c r="DC229" s="248"/>
      <c r="DD229" s="311" t="s">
        <v>196</v>
      </c>
      <c r="DE229" s="241">
        <f>IF(DH223=0,0,DA21)</f>
        <v>0</v>
      </c>
      <c r="DF229" s="241" t="s">
        <v>197</v>
      </c>
      <c r="DG229" s="215">
        <f>DJ223</f>
        <v>0</v>
      </c>
      <c r="DH229" s="212" t="s">
        <v>198</v>
      </c>
      <c r="DI229" s="215">
        <f>IF(DE229=0,0,DL223)</f>
        <v>0</v>
      </c>
      <c r="DJ229" s="212" t="s">
        <v>199</v>
      </c>
      <c r="DK229" s="215">
        <f>DE229*(DG229+DI229)</f>
        <v>0</v>
      </c>
      <c r="DL229" s="215">
        <f>IF(DM228=TRUE,DK229*0.8*DN229*DN227,0)</f>
        <v>0</v>
      </c>
      <c r="DM229" s="312" t="b">
        <v>1</v>
      </c>
      <c r="DN229" s="212">
        <f>IF(DM229=TRUE,1,0)</f>
        <v>1</v>
      </c>
      <c r="DO229" s="212"/>
      <c r="DP229" s="212"/>
      <c r="DQ229" s="212"/>
      <c r="DR229" s="212"/>
      <c r="DS229" s="212"/>
      <c r="DT229" s="212"/>
      <c r="DU229" s="212"/>
      <c r="DV229" s="212"/>
      <c r="DW229" s="1561"/>
      <c r="DX229" s="1561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99"/>
      <c r="EK229" s="220"/>
      <c r="EL229" s="209"/>
      <c r="EM229" s="209"/>
      <c r="EN229" s="211"/>
      <c r="EO229" s="211"/>
      <c r="EP229" s="217"/>
      <c r="EQ229" s="217"/>
      <c r="ER229" s="209"/>
      <c r="ES229" s="209"/>
      <c r="ET229" s="209"/>
      <c r="EU229" s="209"/>
      <c r="EV229" s="209"/>
      <c r="EW229" s="209"/>
      <c r="EX229" s="209"/>
      <c r="EY229" s="1559"/>
      <c r="EZ229" s="209"/>
      <c r="FA229" s="209"/>
      <c r="FB229" s="209"/>
      <c r="FC229" s="209"/>
      <c r="FD229" s="209"/>
      <c r="FE229" s="1586"/>
      <c r="FF229" s="299"/>
      <c r="FG229" s="209"/>
      <c r="FH229" s="209"/>
      <c r="FI229" s="209"/>
      <c r="FJ229" s="1559"/>
      <c r="FK229" s="299"/>
      <c r="FL229" s="299"/>
      <c r="FM229" s="209"/>
      <c r="FN229" s="209"/>
      <c r="FO229" s="209"/>
    </row>
    <row r="230" spans="8:171" hidden="1">
      <c r="N230" s="1083"/>
      <c r="P230" s="1167"/>
      <c r="Q230" s="1167"/>
      <c r="R230" s="1588"/>
      <c r="T230" s="1168"/>
      <c r="U230" s="1168"/>
      <c r="V230" s="1168"/>
      <c r="W230" s="1168"/>
      <c r="X230" s="1168"/>
      <c r="Y230" s="1168"/>
      <c r="Z230" s="1169"/>
      <c r="CI230" s="217"/>
      <c r="CJ230" s="217"/>
      <c r="CK230" s="217"/>
      <c r="CX230" s="247"/>
      <c r="CY230" s="248"/>
      <c r="CZ230" s="248"/>
      <c r="DA230" s="248"/>
      <c r="DB230" s="249"/>
      <c r="DC230" s="248"/>
      <c r="DD230" s="311" t="s">
        <v>200</v>
      </c>
      <c r="DE230" s="241">
        <f>IF(DH223=0,0,DA22)</f>
        <v>0</v>
      </c>
      <c r="DF230" s="241" t="s">
        <v>197</v>
      </c>
      <c r="DG230" s="215">
        <f>DJ224</f>
        <v>0</v>
      </c>
      <c r="DH230" s="212" t="s">
        <v>198</v>
      </c>
      <c r="DI230" s="215">
        <f>IF(DE230=0,0,DL224)</f>
        <v>0</v>
      </c>
      <c r="DJ230" s="212" t="s">
        <v>199</v>
      </c>
      <c r="DK230" s="215">
        <f>DE230*(DG230+DI230)</f>
        <v>0</v>
      </c>
      <c r="DL230" s="215">
        <f>IF(DM228=TRUE,DK230*0.8*DN229*DN230,0)</f>
        <v>0</v>
      </c>
      <c r="DM230" s="212" t="b">
        <f>DU385</f>
        <v>0</v>
      </c>
      <c r="DN230" s="212">
        <f>IF(DM230=TRUE,1,0)</f>
        <v>0</v>
      </c>
      <c r="DO230" s="212"/>
      <c r="DP230" s="212"/>
      <c r="DQ230" s="212"/>
      <c r="DR230" s="212"/>
      <c r="DS230" s="212"/>
      <c r="DT230" s="212"/>
      <c r="DU230" s="212"/>
      <c r="DV230" s="212"/>
      <c r="DW230" s="1561"/>
      <c r="DX230" s="1561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99"/>
      <c r="EK230" s="220"/>
      <c r="EL230" s="209"/>
      <c r="EM230" s="209"/>
      <c r="EN230" s="211"/>
      <c r="EO230" s="211"/>
      <c r="EP230" s="217"/>
      <c r="EQ230" s="217"/>
      <c r="ER230" s="209"/>
      <c r="ES230" s="209"/>
      <c r="ET230" s="209"/>
      <c r="EU230" s="209"/>
      <c r="EV230" s="209"/>
      <c r="EW230" s="209"/>
      <c r="EX230" s="209"/>
      <c r="EY230" s="1559"/>
      <c r="EZ230" s="209"/>
      <c r="FA230" s="209"/>
      <c r="FB230" s="209"/>
      <c r="FC230" s="209"/>
      <c r="FD230" s="209"/>
      <c r="FE230" s="209"/>
      <c r="FF230" s="209"/>
      <c r="FG230" s="209"/>
      <c r="FH230" s="209"/>
      <c r="FI230" s="209"/>
      <c r="FJ230" s="1559"/>
      <c r="FK230" s="209"/>
      <c r="FL230" s="209"/>
      <c r="FM230" s="209"/>
      <c r="FN230" s="209"/>
      <c r="FO230" s="209"/>
    </row>
    <row r="231" spans="8:171" hidden="1">
      <c r="H231" s="1977" t="s">
        <v>201</v>
      </c>
      <c r="I231" s="1978"/>
      <c r="J231" s="1978"/>
      <c r="K231" s="1978"/>
      <c r="L231" s="1978"/>
      <c r="M231" s="1978"/>
      <c r="N231" s="1083"/>
      <c r="P231" s="1170"/>
      <c r="Q231" s="1170"/>
      <c r="R231" s="1170"/>
      <c r="T231" s="1168"/>
      <c r="U231" s="1168"/>
      <c r="V231" s="1168"/>
      <c r="W231" s="1168"/>
      <c r="X231" s="1168"/>
      <c r="Y231" s="1168"/>
      <c r="Z231" s="1169"/>
      <c r="CI231" s="217"/>
      <c r="CJ231" s="217"/>
      <c r="CK231" s="217"/>
      <c r="CX231" s="247"/>
      <c r="CY231" s="248"/>
      <c r="CZ231" s="248"/>
      <c r="DA231" s="248"/>
      <c r="DB231" s="249"/>
      <c r="DC231" s="248"/>
      <c r="DD231" s="311" t="s">
        <v>153</v>
      </c>
      <c r="DE231" s="241">
        <f>IF(DH223=0,0,DA24)</f>
        <v>0</v>
      </c>
      <c r="DF231" s="241" t="s">
        <v>197</v>
      </c>
      <c r="DG231" s="215">
        <f>DJ225</f>
        <v>0</v>
      </c>
      <c r="DH231" s="212" t="s">
        <v>198</v>
      </c>
      <c r="DI231" s="215">
        <f>IF(DE231=0,0,DL225)</f>
        <v>0</v>
      </c>
      <c r="DJ231" s="212" t="s">
        <v>199</v>
      </c>
      <c r="DK231" s="215">
        <f>DE231*(DG231+DI231)</f>
        <v>0</v>
      </c>
      <c r="DL231" s="215">
        <f>IF(DM228=TRUE,DK231*0.8*DN229*DN230,0)</f>
        <v>0</v>
      </c>
      <c r="DM231" s="212" t="b">
        <v>1</v>
      </c>
      <c r="DN231" s="212">
        <f>IF(DM231=TRUE,1,0)</f>
        <v>1</v>
      </c>
      <c r="DO231" s="212"/>
      <c r="DP231" s="212"/>
      <c r="DQ231" s="212"/>
      <c r="DR231" s="212"/>
      <c r="DS231" s="212"/>
      <c r="DT231" s="212"/>
      <c r="DU231" s="212"/>
      <c r="DV231" s="212"/>
      <c r="DW231" s="1561"/>
      <c r="DX231" s="1561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99"/>
      <c r="EK231" s="220"/>
      <c r="EL231" s="209"/>
      <c r="EM231" s="209"/>
      <c r="EN231" s="211"/>
      <c r="EO231" s="211"/>
      <c r="EP231" s="217"/>
      <c r="EQ231" s="217"/>
      <c r="ER231" s="209"/>
      <c r="ES231" s="209"/>
      <c r="ET231" s="209"/>
      <c r="EU231" s="209"/>
      <c r="EV231" s="209"/>
      <c r="EW231" s="209"/>
      <c r="EX231" s="209"/>
      <c r="EY231" s="1559"/>
      <c r="EZ231" s="209"/>
      <c r="FA231" s="209"/>
      <c r="FB231" s="209"/>
      <c r="FC231" s="209"/>
      <c r="FD231" s="209"/>
      <c r="FE231" s="209"/>
      <c r="FF231" s="209"/>
      <c r="FG231" s="209"/>
      <c r="FH231" s="209"/>
      <c r="FI231" s="209"/>
      <c r="FJ231" s="209"/>
      <c r="FK231" s="209"/>
      <c r="FL231" s="209"/>
      <c r="FM231" s="209"/>
      <c r="FN231" s="209"/>
      <c r="FO231" s="209"/>
    </row>
    <row r="232" spans="8:171" hidden="1">
      <c r="H232" s="1581"/>
      <c r="I232" s="1582"/>
      <c r="J232" s="1582"/>
      <c r="K232" s="1582"/>
      <c r="L232" s="1582"/>
      <c r="M232" s="1171"/>
      <c r="N232" s="1583"/>
      <c r="O232" s="1583"/>
      <c r="P232" s="1171"/>
      <c r="Q232" s="1171"/>
      <c r="R232" s="1172"/>
      <c r="S232" s="1979"/>
      <c r="T232" s="1979"/>
      <c r="U232" s="1979"/>
      <c r="V232" s="1979"/>
      <c r="W232" s="1979"/>
      <c r="X232" s="1979"/>
      <c r="Y232" s="1979"/>
      <c r="Z232" s="1980"/>
      <c r="CX232" s="247"/>
      <c r="CY232" s="248"/>
      <c r="CZ232" s="248"/>
      <c r="DA232" s="248"/>
      <c r="DB232" s="249"/>
      <c r="DC232" s="248"/>
      <c r="DD232" s="241"/>
      <c r="DE232" s="241"/>
      <c r="DF232" s="241"/>
      <c r="DG232" s="212"/>
      <c r="DH232" s="212"/>
      <c r="DI232" s="212"/>
      <c r="DJ232" s="212"/>
      <c r="DK232" s="215"/>
      <c r="DL232" s="215"/>
      <c r="DM232" s="212"/>
      <c r="DN232" s="212"/>
      <c r="DO232" s="212"/>
      <c r="DP232" s="212"/>
      <c r="DQ232" s="212"/>
      <c r="DR232" s="212"/>
      <c r="DS232" s="212"/>
      <c r="DT232" s="212"/>
      <c r="DU232" s="212"/>
      <c r="DV232" s="212"/>
      <c r="DW232" s="1561"/>
      <c r="DX232" s="1561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99"/>
      <c r="EK232" s="220"/>
      <c r="EL232" s="209"/>
      <c r="EM232" s="209"/>
      <c r="EN232" s="211"/>
      <c r="EO232" s="211"/>
      <c r="EP232" s="217"/>
      <c r="EQ232" s="217"/>
      <c r="ER232" s="209"/>
      <c r="ES232" s="1981"/>
      <c r="ET232" s="1981"/>
      <c r="EU232" s="209"/>
      <c r="EV232" s="209"/>
      <c r="EW232" s="209"/>
      <c r="EX232" s="209"/>
      <c r="EY232" s="1559"/>
      <c r="EZ232" s="1982"/>
      <c r="FA232" s="1982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  <c r="FL232" s="209"/>
      <c r="FM232" s="209"/>
      <c r="FN232" s="209"/>
      <c r="FO232" s="209"/>
    </row>
    <row r="233" spans="8:171" hidden="1">
      <c r="H233" s="1977" t="s">
        <v>202</v>
      </c>
      <c r="I233" s="1978"/>
      <c r="J233" s="1978"/>
      <c r="K233" s="1978"/>
      <c r="L233" s="1978"/>
      <c r="M233" s="1978"/>
      <c r="N233" s="1083"/>
      <c r="P233" s="1170"/>
      <c r="Q233" s="1170"/>
      <c r="R233" s="1170"/>
      <c r="T233" s="1168"/>
      <c r="U233" s="1168"/>
      <c r="V233" s="1168"/>
      <c r="W233" s="1168"/>
      <c r="X233" s="1168"/>
      <c r="Y233" s="1168"/>
      <c r="Z233" s="1169"/>
      <c r="AZ233" s="1091"/>
      <c r="BA233" s="1091"/>
      <c r="BB233" s="1091"/>
      <c r="BC233" s="1091"/>
      <c r="BD233" s="1091"/>
      <c r="BE233" s="1091"/>
      <c r="BF233" s="1091"/>
      <c r="BG233" s="1091"/>
      <c r="BH233" s="1091"/>
      <c r="BI233" s="1091"/>
      <c r="BQ233" s="1091"/>
      <c r="BR233" s="1091"/>
      <c r="BS233" s="1091"/>
      <c r="BT233" s="1091"/>
      <c r="CX233" s="247"/>
      <c r="CY233" s="248"/>
      <c r="CZ233" s="248"/>
      <c r="DA233" s="248"/>
      <c r="DB233" s="249"/>
      <c r="DC233" s="248"/>
      <c r="DD233" s="241"/>
      <c r="DE233" s="241"/>
      <c r="DF233" s="241"/>
      <c r="DG233" s="212">
        <f>IF(DJ226=0,0,1)</f>
        <v>0</v>
      </c>
      <c r="DH233" s="212"/>
      <c r="DI233" s="212"/>
      <c r="DJ233" s="212"/>
      <c r="DK233" s="215"/>
      <c r="DL233" s="215"/>
      <c r="DM233" s="212"/>
      <c r="DN233" s="212"/>
      <c r="DO233" s="212"/>
      <c r="DP233" s="212"/>
      <c r="DQ233" s="212"/>
      <c r="DR233" s="212"/>
      <c r="DS233" s="212"/>
      <c r="DT233" s="212"/>
      <c r="DU233" s="212"/>
      <c r="DV233" s="212"/>
      <c r="DW233" s="1561"/>
      <c r="DX233" s="1561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99"/>
      <c r="EK233" s="220"/>
      <c r="EL233" s="209"/>
      <c r="EM233" s="209"/>
      <c r="EN233" s="211"/>
      <c r="EO233" s="211"/>
      <c r="EP233" s="217"/>
      <c r="EQ233" s="217"/>
      <c r="ER233" s="209"/>
      <c r="ES233" s="1981"/>
      <c r="ET233" s="1981"/>
      <c r="EU233" s="209"/>
      <c r="EV233" s="209"/>
      <c r="EW233" s="209"/>
      <c r="EX233" s="209"/>
      <c r="EY233" s="1559"/>
      <c r="EZ233" s="1982"/>
      <c r="FA233" s="1982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  <c r="FL233" s="209"/>
      <c r="FM233" s="209"/>
      <c r="FN233" s="209"/>
      <c r="FO233" s="209"/>
    </row>
    <row r="234" spans="8:171" hidden="1">
      <c r="H234" s="1173"/>
      <c r="I234" s="1170"/>
      <c r="J234" s="1170"/>
      <c r="K234" s="1170"/>
      <c r="L234" s="1170"/>
      <c r="M234" s="1170"/>
      <c r="N234" s="1170"/>
      <c r="O234" s="1170"/>
      <c r="P234" s="1170"/>
      <c r="Q234" s="1170"/>
      <c r="R234" s="1170"/>
      <c r="S234" s="1170"/>
      <c r="T234" s="1170"/>
      <c r="U234" s="1170"/>
      <c r="V234" s="1170"/>
      <c r="W234" s="1170"/>
      <c r="X234" s="1170"/>
      <c r="Y234" s="1170"/>
      <c r="Z234" s="1174"/>
      <c r="AU234" s="1091"/>
      <c r="AV234" s="1091"/>
      <c r="AW234" s="1091"/>
      <c r="AX234" s="1091"/>
      <c r="AY234" s="1091"/>
      <c r="AZ234" s="1091"/>
      <c r="BA234" s="1091"/>
      <c r="BB234" s="1091"/>
      <c r="BC234" s="1091"/>
      <c r="BD234" s="1091"/>
      <c r="BE234" s="1091"/>
      <c r="BF234" s="1091"/>
      <c r="BG234" s="1091"/>
      <c r="BH234" s="1091"/>
      <c r="BI234" s="1091"/>
      <c r="BQ234" s="1091"/>
      <c r="BR234" s="1091"/>
      <c r="BS234" s="1091"/>
      <c r="BT234" s="1091"/>
      <c r="CX234" s="247"/>
      <c r="CY234" s="248"/>
      <c r="CZ234" s="248"/>
      <c r="DA234" s="248"/>
      <c r="DB234" s="249"/>
      <c r="DC234" s="248"/>
      <c r="DD234" s="241"/>
      <c r="DE234" s="241"/>
      <c r="DF234" s="241"/>
      <c r="DG234" s="212">
        <f>IF(DL226=0,0,1)</f>
        <v>0</v>
      </c>
      <c r="DH234" s="212">
        <f>DG233+DG234</f>
        <v>0</v>
      </c>
      <c r="DI234" s="212"/>
      <c r="DJ234" s="212"/>
      <c r="DM234" s="212"/>
      <c r="DN234" s="212"/>
      <c r="DO234" s="212"/>
      <c r="DP234" s="212"/>
      <c r="DQ234" s="212"/>
      <c r="DR234" s="212"/>
      <c r="DS234" s="212"/>
      <c r="DT234" s="212"/>
      <c r="DU234" s="212"/>
      <c r="DV234" s="212"/>
      <c r="DW234" s="1561"/>
      <c r="DX234" s="1561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99"/>
      <c r="EK234" s="220"/>
      <c r="EL234" s="209"/>
      <c r="EM234" s="209"/>
      <c r="EN234" s="211"/>
      <c r="EO234" s="211"/>
      <c r="EP234" s="217"/>
      <c r="EQ234" s="217"/>
      <c r="ER234" s="209"/>
      <c r="ES234" s="209"/>
      <c r="ET234" s="209"/>
      <c r="EU234" s="209"/>
      <c r="EV234" s="209"/>
      <c r="EW234" s="209"/>
      <c r="EX234" s="209"/>
      <c r="EY234" s="1559"/>
      <c r="EZ234" s="1971"/>
      <c r="FA234" s="1971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  <c r="FL234" s="209"/>
      <c r="FM234" s="209"/>
      <c r="FN234" s="209"/>
      <c r="FO234" s="209"/>
    </row>
    <row r="235" spans="8:171" hidden="1">
      <c r="H235" s="1972" t="s">
        <v>203</v>
      </c>
      <c r="I235" s="1973"/>
      <c r="J235" s="1973"/>
      <c r="K235" s="1973"/>
      <c r="L235" s="1973"/>
      <c r="M235" s="1973"/>
      <c r="N235" s="1083"/>
      <c r="W235" s="1175"/>
      <c r="X235" s="1175"/>
      <c r="Y235" s="1175"/>
      <c r="Z235" s="1176"/>
      <c r="AU235" s="1091"/>
      <c r="AV235" s="1091"/>
      <c r="AW235" s="1091"/>
      <c r="AX235" s="1091"/>
      <c r="AY235" s="1091"/>
      <c r="AZ235" s="1935" t="s">
        <v>204</v>
      </c>
      <c r="BA235" s="1935"/>
      <c r="BB235" s="1935"/>
      <c r="BC235" s="1935"/>
      <c r="BD235" s="1935"/>
      <c r="BE235" s="1935" t="s">
        <v>25</v>
      </c>
      <c r="BF235" s="1935"/>
      <c r="BG235" s="1935"/>
      <c r="BH235" s="1935"/>
      <c r="BI235" s="1935"/>
      <c r="BQ235" s="1968"/>
      <c r="BR235" s="1974"/>
      <c r="BS235" s="1974"/>
      <c r="BT235" s="1091"/>
      <c r="CX235" s="247"/>
      <c r="CY235" s="248"/>
      <c r="CZ235" s="248"/>
      <c r="DA235" s="248"/>
      <c r="DB235" s="249"/>
      <c r="DC235" s="248"/>
      <c r="DD235" s="241"/>
      <c r="DE235" s="241"/>
      <c r="DF235" s="246"/>
      <c r="DG235" s="313">
        <f>DR457</f>
        <v>0</v>
      </c>
      <c r="DH235" s="212"/>
      <c r="DI235" s="212"/>
      <c r="DJ235" s="216"/>
      <c r="DK235" s="212"/>
      <c r="DL235" s="216"/>
      <c r="DM235" s="212"/>
      <c r="DN235" s="212"/>
      <c r="DO235" s="212"/>
      <c r="DP235" s="212"/>
      <c r="DQ235" s="1564"/>
      <c r="DR235" s="212"/>
      <c r="DS235" s="212"/>
      <c r="DT235" s="212"/>
      <c r="DU235" s="212"/>
      <c r="DV235" s="212"/>
      <c r="DW235" s="1561"/>
      <c r="DX235" s="1561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99"/>
      <c r="EK235" s="220"/>
      <c r="EL235" s="209"/>
      <c r="EM235" s="209"/>
      <c r="EN235" s="211"/>
      <c r="EO235" s="211"/>
      <c r="EP235" s="217"/>
      <c r="EQ235" s="217"/>
      <c r="ER235" s="209"/>
      <c r="ES235" s="209"/>
      <c r="ET235" s="209"/>
      <c r="EU235" s="209"/>
      <c r="EV235" s="209"/>
      <c r="EW235" s="209"/>
      <c r="EX235" s="209"/>
      <c r="EY235" s="155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09"/>
      <c r="FM235" s="209"/>
      <c r="FN235" s="209"/>
      <c r="FO235" s="209"/>
    </row>
    <row r="236" spans="8:171" ht="15.6" hidden="1">
      <c r="H236" s="1950" t="s">
        <v>205</v>
      </c>
      <c r="I236" s="1951"/>
      <c r="J236" s="1951"/>
      <c r="K236" s="1951"/>
      <c r="L236" s="1951"/>
      <c r="M236" s="1951"/>
      <c r="N236" s="1083"/>
      <c r="R236" s="1177"/>
      <c r="W236" s="1178"/>
      <c r="X236" s="1178"/>
      <c r="Y236" s="1178"/>
      <c r="Z236" s="1179"/>
      <c r="AU236" s="1969" t="s">
        <v>206</v>
      </c>
      <c r="AV236" s="1969"/>
      <c r="AW236" s="1969"/>
      <c r="AX236" s="1969"/>
      <c r="AY236" s="1969"/>
      <c r="AZ236" s="1975" t="str">
        <f>Y96</f>
        <v/>
      </c>
      <c r="BA236" s="1976"/>
      <c r="BB236" s="1976"/>
      <c r="BC236" s="1976"/>
      <c r="BD236" s="1976"/>
      <c r="BE236" s="1968" t="str">
        <f>Y97</f>
        <v/>
      </c>
      <c r="BF236" s="1968"/>
      <c r="BG236" s="1968"/>
      <c r="BH236" s="1968"/>
      <c r="BI236" s="1968"/>
      <c r="CX236" s="247"/>
      <c r="CY236" s="248"/>
      <c r="CZ236" s="248"/>
      <c r="DA236" s="248"/>
      <c r="DB236" s="249"/>
      <c r="DC236" s="248"/>
      <c r="DD236" s="241"/>
      <c r="DE236" s="241"/>
      <c r="DF236" s="246"/>
      <c r="DG236" s="313">
        <f>SUM(DG233:DG235)</f>
        <v>0</v>
      </c>
      <c r="DH236" s="212"/>
      <c r="DI236" s="212"/>
      <c r="DJ236" s="216"/>
      <c r="DK236" s="212"/>
      <c r="DL236" s="216"/>
      <c r="DM236" s="212"/>
      <c r="DN236" s="212"/>
      <c r="DO236" s="212"/>
      <c r="DP236" s="212"/>
      <c r="DQ236" s="1564"/>
      <c r="DR236" s="212"/>
      <c r="DS236" s="212"/>
      <c r="DT236" s="212"/>
      <c r="DU236" s="212"/>
      <c r="DV236" s="212"/>
      <c r="DW236" s="1561"/>
      <c r="DX236" s="1561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99"/>
      <c r="EK236" s="220"/>
      <c r="EL236" s="209"/>
      <c r="EM236" s="209"/>
      <c r="EN236" s="211"/>
      <c r="EO236" s="211"/>
      <c r="EP236" s="217"/>
      <c r="EQ236" s="217"/>
      <c r="ER236" s="209"/>
      <c r="ES236" s="209"/>
      <c r="ET236" s="209"/>
      <c r="EU236" s="1964"/>
      <c r="EV236" s="209"/>
      <c r="EW236" s="209"/>
      <c r="EX236" s="209"/>
      <c r="EY236" s="1559"/>
      <c r="EZ236" s="1965"/>
      <c r="FA236" s="1965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09"/>
      <c r="FM236" s="209"/>
      <c r="FN236" s="209"/>
      <c r="FO236" s="209"/>
    </row>
    <row r="237" spans="8:171" ht="15.6" hidden="1">
      <c r="H237" s="1180" t="s">
        <v>207</v>
      </c>
      <c r="I237" s="1181"/>
      <c r="J237" s="1181"/>
      <c r="K237" s="1181"/>
      <c r="L237" s="1181"/>
      <c r="M237" s="1181"/>
      <c r="N237" s="1083"/>
      <c r="R237" s="1177"/>
      <c r="T237" s="1178"/>
      <c r="U237" s="1178"/>
      <c r="V237" s="1178"/>
      <c r="W237" s="1966"/>
      <c r="X237" s="1966"/>
      <c r="Y237" s="1966"/>
      <c r="Z237" s="1967"/>
      <c r="AU237" s="1953" t="s">
        <v>208</v>
      </c>
      <c r="AV237" s="1953"/>
      <c r="AW237" s="1953"/>
      <c r="AX237" s="1953"/>
      <c r="AY237" s="1953"/>
      <c r="AZ237" s="1968" t="str">
        <f>P96</f>
        <v/>
      </c>
      <c r="BA237" s="1968"/>
      <c r="BB237" s="1968"/>
      <c r="BC237" s="1968"/>
      <c r="BD237" s="1968"/>
      <c r="BE237" s="1968" t="str">
        <f>P97</f>
        <v/>
      </c>
      <c r="BF237" s="1968"/>
      <c r="BG237" s="1968"/>
      <c r="BH237" s="1968"/>
      <c r="BI237" s="1968"/>
      <c r="CX237" s="247"/>
      <c r="CY237" s="248"/>
      <c r="CZ237" s="248"/>
      <c r="DA237" s="248"/>
      <c r="DB237" s="249"/>
      <c r="DC237" s="248"/>
      <c r="DD237" s="241"/>
      <c r="DE237" s="241"/>
      <c r="DF237" s="246"/>
      <c r="DG237" s="1564"/>
      <c r="DH237" s="212"/>
      <c r="DI237" s="212"/>
      <c r="DJ237" s="216"/>
      <c r="DK237" s="212"/>
      <c r="DL237" s="216"/>
      <c r="DM237" s="212"/>
      <c r="DN237" s="212"/>
      <c r="DO237" s="212"/>
      <c r="DP237" s="212"/>
      <c r="DQ237" s="1564"/>
      <c r="DR237" s="212"/>
      <c r="DS237" s="212"/>
      <c r="DT237" s="212"/>
      <c r="DU237" s="212"/>
      <c r="DV237" s="212"/>
      <c r="DW237" s="1561"/>
      <c r="DX237" s="1561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99"/>
      <c r="EK237" s="220"/>
      <c r="EL237" s="209"/>
      <c r="EM237" s="209"/>
      <c r="EN237" s="211"/>
      <c r="EO237" s="211"/>
      <c r="EP237" s="217"/>
      <c r="EQ237" s="217"/>
      <c r="ER237" s="209"/>
      <c r="ES237" s="209"/>
      <c r="ET237" s="209"/>
      <c r="EU237" s="1964"/>
      <c r="EV237" s="1560"/>
      <c r="EW237" s="273"/>
      <c r="EX237" s="273"/>
      <c r="EY237" s="1560"/>
      <c r="EZ237" s="1965"/>
      <c r="FA237" s="1965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L237" s="209"/>
      <c r="FM237" s="209"/>
      <c r="FN237" s="209"/>
      <c r="FO237" s="209"/>
    </row>
    <row r="238" spans="8:171" ht="15.6" hidden="1">
      <c r="H238" s="1180"/>
      <c r="I238" s="1181"/>
      <c r="J238" s="1181"/>
      <c r="K238" s="1181"/>
      <c r="L238" s="1181"/>
      <c r="M238" s="1181"/>
      <c r="N238" s="1083"/>
      <c r="R238" s="1177"/>
      <c r="S238" s="1178"/>
      <c r="T238" s="1178"/>
      <c r="U238" s="1178"/>
      <c r="V238" s="1178"/>
      <c r="W238" s="1966"/>
      <c r="X238" s="1966"/>
      <c r="Y238" s="1966"/>
      <c r="Z238" s="1967"/>
      <c r="AU238" s="1969" t="s">
        <v>209</v>
      </c>
      <c r="AV238" s="1969"/>
      <c r="AW238" s="1969"/>
      <c r="AX238" s="1969"/>
      <c r="AY238" s="1969"/>
      <c r="AZ238" s="1970" t="str">
        <f>Y94</f>
        <v/>
      </c>
      <c r="BA238" s="1970"/>
      <c r="BB238" s="1970"/>
      <c r="BC238" s="1970"/>
      <c r="BD238" s="1970"/>
      <c r="BE238" s="1954" t="str">
        <f>Y95</f>
        <v/>
      </c>
      <c r="BF238" s="1954"/>
      <c r="BG238" s="1954"/>
      <c r="BH238" s="1954"/>
      <c r="BI238" s="1954"/>
      <c r="CX238" s="247"/>
      <c r="CY238" s="248"/>
      <c r="CZ238" s="248"/>
      <c r="DA238" s="248"/>
      <c r="DB238" s="249"/>
      <c r="DC238" s="248"/>
      <c r="DD238" s="314" t="s">
        <v>210</v>
      </c>
      <c r="DE238" s="315">
        <f>'Travel 2023 1.2'!M33</f>
        <v>0</v>
      </c>
      <c r="DF238" s="315"/>
      <c r="DG238" s="315">
        <f>DE238</f>
        <v>0</v>
      </c>
      <c r="DH238" s="315"/>
      <c r="DI238" s="314" t="s">
        <v>210</v>
      </c>
      <c r="DJ238" s="315">
        <f>IF(DG238="","",DG238)</f>
        <v>0</v>
      </c>
      <c r="DK238" s="212"/>
      <c r="DL238" s="216"/>
      <c r="DM238" s="212"/>
      <c r="DN238" s="212"/>
      <c r="DO238" s="212"/>
      <c r="DP238" s="212"/>
      <c r="DQ238" s="1564"/>
      <c r="DR238" s="212"/>
      <c r="DS238" s="212"/>
      <c r="DT238" s="212"/>
      <c r="DU238" s="212"/>
      <c r="DV238" s="212"/>
      <c r="DW238" s="1561"/>
      <c r="DX238" s="1561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99"/>
      <c r="EK238" s="220"/>
      <c r="EL238" s="209"/>
      <c r="EM238" s="209"/>
      <c r="EN238" s="211"/>
      <c r="EO238" s="211"/>
      <c r="EP238" s="217"/>
      <c r="EQ238" s="217"/>
      <c r="ER238" s="209"/>
      <c r="ES238" s="209"/>
      <c r="ET238" s="209"/>
      <c r="EU238" s="274"/>
      <c r="EV238" s="209"/>
      <c r="EW238" s="274"/>
      <c r="EX238" s="209"/>
      <c r="EY238" s="1559"/>
      <c r="EZ238" s="1971"/>
      <c r="FA238" s="1971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L238" s="209"/>
      <c r="FM238" s="209"/>
      <c r="FN238" s="209"/>
      <c r="FO238" s="209"/>
    </row>
    <row r="239" spans="8:171" ht="15.6" hidden="1">
      <c r="H239" s="1180"/>
      <c r="I239" s="1181"/>
      <c r="J239" s="1181"/>
      <c r="K239" s="1181"/>
      <c r="L239" s="1181"/>
      <c r="M239" s="1181"/>
      <c r="N239" s="1083"/>
      <c r="R239" s="1177"/>
      <c r="S239" s="1178"/>
      <c r="T239" s="1178"/>
      <c r="U239" s="1178"/>
      <c r="V239" s="1178"/>
      <c r="W239" s="1966"/>
      <c r="X239" s="1966"/>
      <c r="Y239" s="1966"/>
      <c r="Z239" s="1967"/>
      <c r="AU239" s="1953" t="s">
        <v>211</v>
      </c>
      <c r="AV239" s="1953"/>
      <c r="AW239" s="1953"/>
      <c r="AX239" s="1953"/>
      <c r="AY239" s="1953"/>
      <c r="AZ239" s="1957" t="str">
        <f>P94</f>
        <v/>
      </c>
      <c r="BA239" s="1957"/>
      <c r="BB239" s="1957"/>
      <c r="BC239" s="1957"/>
      <c r="BD239" s="1957"/>
      <c r="BE239" s="1958" t="str">
        <f>P95</f>
        <v/>
      </c>
      <c r="BF239" s="1958"/>
      <c r="BG239" s="1958"/>
      <c r="BH239" s="1958"/>
      <c r="BI239" s="1958"/>
      <c r="CX239" s="247"/>
      <c r="CY239" s="248"/>
      <c r="CZ239" s="248"/>
      <c r="DA239" s="248"/>
      <c r="DB239" s="249"/>
      <c r="DC239" s="248"/>
      <c r="DD239" s="316"/>
      <c r="DE239" s="317"/>
      <c r="DF239" s="317"/>
      <c r="DG239" s="315"/>
      <c r="DH239" s="315"/>
      <c r="DI239" s="316"/>
      <c r="DJ239" s="212"/>
      <c r="DK239" s="212"/>
      <c r="DL239" s="216"/>
      <c r="DM239" s="212"/>
      <c r="DN239" s="212"/>
      <c r="DO239" s="212"/>
      <c r="DP239" s="212"/>
      <c r="DQ239" s="1564"/>
      <c r="DR239" s="212"/>
      <c r="DS239" s="212"/>
      <c r="DT239" s="212"/>
      <c r="DU239" s="212"/>
      <c r="DV239" s="212"/>
      <c r="DW239" s="1561"/>
      <c r="DX239" s="1561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99"/>
      <c r="EK239" s="220"/>
      <c r="EL239" s="209"/>
      <c r="EM239" s="209"/>
      <c r="EN239" s="211"/>
      <c r="EO239" s="211"/>
      <c r="EP239" s="217"/>
      <c r="EQ239" s="217"/>
      <c r="ER239" s="209"/>
      <c r="ES239" s="209"/>
      <c r="ET239" s="209"/>
      <c r="EU239" s="209"/>
      <c r="EV239" s="209"/>
      <c r="EW239" s="209"/>
      <c r="EX239" s="209"/>
      <c r="EY239" s="155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L239" s="209"/>
      <c r="FM239" s="209"/>
      <c r="FN239" s="209"/>
      <c r="FO239" s="209"/>
    </row>
    <row r="240" spans="8:171" ht="15.6" hidden="1" thickBot="1">
      <c r="H240" s="1180"/>
      <c r="I240" s="1181"/>
      <c r="J240" s="1181"/>
      <c r="K240" s="1181"/>
      <c r="L240" s="1181"/>
      <c r="M240" s="1181"/>
      <c r="N240" s="1083"/>
      <c r="R240" s="1182"/>
      <c r="S240" s="1178"/>
      <c r="T240" s="1178"/>
      <c r="U240" s="1178"/>
      <c r="V240" s="1178"/>
      <c r="W240" s="1966"/>
      <c r="X240" s="1966"/>
      <c r="Y240" s="1966"/>
      <c r="Z240" s="1967"/>
      <c r="CX240" s="247"/>
      <c r="CY240" s="248"/>
      <c r="CZ240" s="248"/>
      <c r="DA240" s="248"/>
      <c r="DB240" s="249"/>
      <c r="DC240" s="248"/>
      <c r="DD240" s="318" t="s">
        <v>212</v>
      </c>
      <c r="DE240" s="319" t="str">
        <f>IF('Travel 2023 1.2'!M34="","",IF('Travel 2023 1.2'!M34=0,"",'Travel 2023 1.2'!M34))</f>
        <v/>
      </c>
      <c r="DF240" s="319"/>
      <c r="DG240" s="315">
        <f>IF(DE240="",DG238,DG238+1)</f>
        <v>0</v>
      </c>
      <c r="DH240" s="315">
        <f>IF(DE240="",DG238,DG240+DE240-1)</f>
        <v>0</v>
      </c>
      <c r="DI240" s="318" t="s">
        <v>212</v>
      </c>
      <c r="DJ240" s="315" t="str">
        <f>IF(DG240=DG238,"",DG240)</f>
        <v/>
      </c>
      <c r="DK240" s="315" t="str">
        <f>IF(DJ240="","",DH240)</f>
        <v/>
      </c>
      <c r="DL240" s="216"/>
      <c r="DM240" s="212"/>
      <c r="DN240" s="212"/>
      <c r="DO240" s="212"/>
      <c r="DP240" s="212"/>
      <c r="DQ240" s="1564"/>
      <c r="DR240" s="212"/>
      <c r="DS240" s="212"/>
      <c r="DT240" s="212"/>
      <c r="DU240" s="212"/>
      <c r="DV240" s="212"/>
      <c r="DW240" s="1561"/>
      <c r="DX240" s="1561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99"/>
      <c r="EK240" s="220"/>
      <c r="EL240" s="209"/>
      <c r="EM240" s="209"/>
      <c r="EN240" s="211"/>
      <c r="EO240" s="211"/>
      <c r="EP240" s="217"/>
      <c r="EQ240" s="217"/>
      <c r="ER240" s="209"/>
      <c r="ES240" s="209"/>
      <c r="ET240" s="209"/>
      <c r="EU240" s="1561"/>
      <c r="EV240" s="209"/>
      <c r="EW240" s="1561"/>
      <c r="EX240" s="1561"/>
      <c r="EY240" s="1559"/>
      <c r="EZ240" s="1586"/>
      <c r="FA240" s="275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L240" s="209"/>
      <c r="FM240" s="209"/>
      <c r="FN240" s="209"/>
      <c r="FO240" s="209"/>
    </row>
    <row r="241" spans="8:171" ht="15.6" hidden="1">
      <c r="H241" s="1950" t="s">
        <v>213</v>
      </c>
      <c r="I241" s="1951"/>
      <c r="J241" s="1951"/>
      <c r="K241" s="1951"/>
      <c r="L241" s="1951"/>
      <c r="M241" s="1951"/>
      <c r="N241" s="1959" t="str">
        <f>DY342</f>
        <v/>
      </c>
      <c r="O241" s="1959"/>
      <c r="P241" s="1959"/>
      <c r="Q241" s="1959"/>
      <c r="R241" s="1959"/>
      <c r="S241" s="1959"/>
      <c r="T241" s="1959"/>
      <c r="U241" s="1959"/>
      <c r="V241" s="1959"/>
      <c r="W241" s="1183"/>
      <c r="X241" s="1183"/>
      <c r="Y241" s="1183"/>
      <c r="Z241" s="1184"/>
      <c r="AU241" s="1960" t="s">
        <v>204</v>
      </c>
      <c r="AV241" s="1960"/>
      <c r="AW241" s="1960"/>
      <c r="AX241" s="1960"/>
      <c r="AY241" s="1960"/>
      <c r="AZ241" s="1961" t="str">
        <f>IF(EZ335=0,"",EZ335)</f>
        <v/>
      </c>
      <c r="BA241" s="1961"/>
      <c r="BB241" s="1961"/>
      <c r="BC241" s="1961"/>
      <c r="BD241" s="1961"/>
      <c r="BE241" s="1185"/>
      <c r="BF241" s="1962" t="str">
        <f>IF(EX341=0,"",EX341)</f>
        <v/>
      </c>
      <c r="BG241" s="1963"/>
      <c r="BH241" s="1963"/>
      <c r="BI241" s="1963"/>
      <c r="CX241" s="247"/>
      <c r="CY241" s="248"/>
      <c r="CZ241" s="248"/>
      <c r="DA241" s="248"/>
      <c r="DB241" s="249"/>
      <c r="DC241" s="248"/>
      <c r="DD241" s="318" t="s">
        <v>214</v>
      </c>
      <c r="DE241" s="320" t="str">
        <f>IF('Travel 2023 1.2'!M35="","",IF('Travel 2023 1.2'!M35=0,"",'Travel 2023 1.2'!M35))</f>
        <v/>
      </c>
      <c r="DF241" s="320"/>
      <c r="DG241" s="315">
        <f>IF(DE241="",DH240,DH240+1)</f>
        <v>0</v>
      </c>
      <c r="DH241" s="315">
        <f>IF(DE241="",DH240,DG241+DE241-1)</f>
        <v>0</v>
      </c>
      <c r="DI241" s="318" t="s">
        <v>214</v>
      </c>
      <c r="DJ241" s="315" t="str">
        <f>IF(DG241=DH240,"",DG241)</f>
        <v/>
      </c>
      <c r="DK241" s="315" t="str">
        <f>IF(DJ241="","",DH241)</f>
        <v/>
      </c>
      <c r="DL241" s="216"/>
      <c r="DM241" s="212"/>
      <c r="DN241" s="212"/>
      <c r="DO241" s="212"/>
      <c r="DP241" s="212"/>
      <c r="DQ241" s="1564"/>
      <c r="DR241" s="212"/>
      <c r="DS241" s="212"/>
      <c r="DT241" s="212"/>
      <c r="DU241" s="212"/>
      <c r="DV241" s="212"/>
      <c r="DW241" s="1561"/>
      <c r="DX241" s="1561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99"/>
      <c r="EK241" s="220"/>
      <c r="EL241" s="209"/>
      <c r="EM241" s="209"/>
      <c r="EN241" s="211"/>
      <c r="EO241" s="211"/>
      <c r="EP241" s="217"/>
      <c r="EQ241" s="217"/>
      <c r="ER241" s="209"/>
      <c r="ES241" s="209"/>
      <c r="ET241" s="1586"/>
      <c r="EU241" s="1559"/>
      <c r="EV241" s="1561"/>
      <c r="EW241" s="305"/>
      <c r="EX241" s="305"/>
      <c r="EY241" s="1559"/>
      <c r="EZ241" s="299"/>
      <c r="FA241" s="276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L241" s="209"/>
      <c r="FM241" s="209"/>
      <c r="FN241" s="209"/>
      <c r="FO241" s="209"/>
    </row>
    <row r="242" spans="8:171" ht="15.6" hidden="1">
      <c r="H242" s="1950" t="s">
        <v>215</v>
      </c>
      <c r="I242" s="1951"/>
      <c r="J242" s="1951"/>
      <c r="K242" s="1951"/>
      <c r="L242" s="1951"/>
      <c r="M242" s="1951"/>
      <c r="N242" s="1083"/>
      <c r="O242" s="1178"/>
      <c r="P242" s="1178"/>
      <c r="Q242" s="1178"/>
      <c r="R242" s="1952"/>
      <c r="T242" s="1178"/>
      <c r="U242" s="1178"/>
      <c r="V242" s="1178"/>
      <c r="W242" s="1178"/>
      <c r="X242" s="1178"/>
      <c r="Y242" s="1178"/>
      <c r="Z242" s="1179"/>
      <c r="AU242" s="1953" t="s">
        <v>25</v>
      </c>
      <c r="AV242" s="1953"/>
      <c r="AW242" s="1953"/>
      <c r="AX242" s="1953"/>
      <c r="AY242" s="1953"/>
      <c r="AZ242" s="1954" t="str">
        <f>IF(EX344=0,"",EX344)</f>
        <v/>
      </c>
      <c r="BA242" s="1954"/>
      <c r="BB242" s="1954"/>
      <c r="BC242" s="1954"/>
      <c r="BD242" s="1954"/>
      <c r="BE242" s="1186"/>
      <c r="BF242" s="1955" t="str">
        <f>IF(EX340=0,"",EX340)</f>
        <v/>
      </c>
      <c r="BG242" s="1956"/>
      <c r="BH242" s="1956"/>
      <c r="BI242" s="1956"/>
      <c r="CX242" s="247"/>
      <c r="CY242" s="248"/>
      <c r="CZ242" s="248"/>
      <c r="DA242" s="248"/>
      <c r="DB242" s="249"/>
      <c r="DC242" s="248"/>
      <c r="DD242" s="318" t="s">
        <v>216</v>
      </c>
      <c r="DE242" s="319" t="str">
        <f>IF('Travel 2023 1.2'!M36="","",IF('Travel 2023 1.2'!M36=0,"",'Travel 2023 1.2'!M36))</f>
        <v/>
      </c>
      <c r="DF242" s="319"/>
      <c r="DG242" s="315">
        <f>IF(DE242="",DH241,DH241+1)</f>
        <v>0</v>
      </c>
      <c r="DH242" s="315">
        <f>IF(DE242="",DH241,DG242+DE242-1)</f>
        <v>0</v>
      </c>
      <c r="DI242" s="318" t="s">
        <v>216</v>
      </c>
      <c r="DJ242" s="315" t="str">
        <f>IF(DG242=DH241,"",DG242)</f>
        <v/>
      </c>
      <c r="DK242" s="315" t="str">
        <f>IF(DJ242="","",DH242)</f>
        <v/>
      </c>
      <c r="DL242" s="216"/>
      <c r="DM242" s="212"/>
      <c r="DN242" s="212"/>
      <c r="DO242" s="212"/>
      <c r="DP242" s="212"/>
      <c r="DQ242" s="1564"/>
      <c r="DR242" s="212"/>
      <c r="DS242" s="212"/>
      <c r="DT242" s="212"/>
      <c r="DU242" s="212"/>
      <c r="DV242" s="212"/>
      <c r="DW242" s="1561"/>
      <c r="DX242" s="1561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99"/>
      <c r="EK242" s="220"/>
      <c r="EL242" s="209"/>
      <c r="EM242" s="209"/>
      <c r="EN242" s="211"/>
      <c r="EO242" s="211"/>
      <c r="EP242" s="217"/>
      <c r="EQ242" s="217"/>
      <c r="ER242" s="209"/>
      <c r="ES242" s="209"/>
      <c r="ET242" s="1586"/>
      <c r="EU242" s="1559"/>
      <c r="EV242" s="1561"/>
      <c r="EW242" s="305"/>
      <c r="EX242" s="305"/>
      <c r="EY242" s="1559"/>
      <c r="EZ242" s="299"/>
      <c r="FA242" s="276"/>
      <c r="FB242" s="209"/>
      <c r="FC242" s="209"/>
      <c r="FD242" s="209"/>
      <c r="FE242" s="209"/>
      <c r="FF242" s="209"/>
      <c r="FG242" s="209"/>
      <c r="FH242" s="209"/>
      <c r="FI242" s="209"/>
      <c r="FJ242" s="209"/>
      <c r="FK242" s="209"/>
      <c r="FL242" s="209"/>
      <c r="FM242" s="209"/>
      <c r="FN242" s="209"/>
      <c r="FO242" s="209"/>
    </row>
    <row r="243" spans="8:171" hidden="1">
      <c r="H243" s="1950"/>
      <c r="I243" s="1951"/>
      <c r="J243" s="1951"/>
      <c r="K243" s="1951"/>
      <c r="L243" s="1951"/>
      <c r="M243" s="1951"/>
      <c r="N243" s="1178"/>
      <c r="O243" s="1178"/>
      <c r="P243" s="1178"/>
      <c r="Q243" s="1178"/>
      <c r="R243" s="1952"/>
      <c r="S243" s="1178"/>
      <c r="T243" s="1178"/>
      <c r="U243" s="1178"/>
      <c r="V243" s="1178"/>
      <c r="W243" s="1178"/>
      <c r="X243" s="1178"/>
      <c r="Y243" s="1178"/>
      <c r="Z243" s="1179"/>
      <c r="CX243" s="247"/>
      <c r="CY243" s="248"/>
      <c r="CZ243" s="248"/>
      <c r="DA243" s="248"/>
      <c r="DB243" s="249"/>
      <c r="DC243" s="248"/>
      <c r="DD243" s="241"/>
      <c r="DE243" s="241"/>
      <c r="DF243" s="246"/>
      <c r="DG243" s="1564"/>
      <c r="DH243" s="212"/>
      <c r="DI243" s="212"/>
      <c r="DJ243" s="216"/>
      <c r="DK243" s="212"/>
      <c r="DL243" s="216"/>
      <c r="DM243" s="212"/>
      <c r="DN243" s="212"/>
      <c r="DO243" s="212"/>
      <c r="DP243" s="212"/>
      <c r="DQ243" s="1564"/>
      <c r="DR243" s="212"/>
      <c r="DS243" s="212"/>
      <c r="DT243" s="212"/>
      <c r="DU243" s="212"/>
      <c r="DV243" s="212"/>
      <c r="DW243" s="1561"/>
      <c r="DX243" s="1561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99"/>
      <c r="EK243" s="220"/>
      <c r="EL243" s="209"/>
      <c r="EM243" s="209"/>
      <c r="EN243" s="211"/>
      <c r="EO243" s="211"/>
      <c r="EP243" s="217"/>
      <c r="EQ243" s="217"/>
      <c r="ER243" s="209"/>
      <c r="ES243" s="209"/>
      <c r="ET243" s="209"/>
      <c r="EU243" s="209"/>
      <c r="EV243" s="209"/>
      <c r="EW243" s="209"/>
      <c r="EX243" s="209"/>
      <c r="EY243" s="1559"/>
      <c r="EZ243" s="299"/>
      <c r="FA243" s="29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09"/>
      <c r="FM243" s="209"/>
      <c r="FN243" s="209"/>
      <c r="FO243" s="209"/>
    </row>
    <row r="244" spans="8:171" hidden="1">
      <c r="H244" s="1950" t="s">
        <v>217</v>
      </c>
      <c r="I244" s="1951"/>
      <c r="J244" s="1951"/>
      <c r="K244" s="1951"/>
      <c r="L244" s="1951"/>
      <c r="M244" s="1951"/>
      <c r="N244" s="1083"/>
      <c r="W244" s="1183"/>
      <c r="X244" s="1183"/>
      <c r="Y244" s="1183"/>
      <c r="Z244" s="1184"/>
      <c r="CX244" s="247"/>
      <c r="CY244" s="248"/>
      <c r="CZ244" s="248"/>
      <c r="DA244" s="248"/>
      <c r="DB244" s="249"/>
      <c r="DC244" s="248"/>
      <c r="DD244" s="241"/>
      <c r="DE244" s="241"/>
      <c r="DF244" s="246"/>
      <c r="DG244" s="1564"/>
      <c r="DH244" s="212"/>
      <c r="DI244" s="212"/>
      <c r="DJ244" s="216"/>
      <c r="DK244" s="212"/>
      <c r="DL244" s="216"/>
      <c r="DM244" s="212"/>
      <c r="DN244" s="212"/>
      <c r="DO244" s="212"/>
      <c r="DP244" s="212"/>
      <c r="DQ244" s="1564"/>
      <c r="DR244" s="212"/>
      <c r="DS244" s="212"/>
      <c r="DT244" s="212"/>
      <c r="DU244" s="212"/>
      <c r="DV244" s="212"/>
      <c r="DW244" s="1561"/>
      <c r="DX244" s="1561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99"/>
      <c r="EK244" s="220"/>
      <c r="EL244" s="209"/>
      <c r="EM244" s="209"/>
      <c r="EN244" s="211"/>
      <c r="EO244" s="211"/>
      <c r="EP244" s="217"/>
      <c r="EQ244" s="217"/>
      <c r="ER244" s="209"/>
      <c r="ES244" s="209"/>
      <c r="ET244" s="209"/>
      <c r="EU244" s="209"/>
      <c r="EV244" s="209"/>
      <c r="EW244" s="209"/>
      <c r="EX244" s="209"/>
      <c r="EY244" s="1559"/>
      <c r="EZ244" s="209"/>
      <c r="FA244" s="209"/>
      <c r="FB244" s="209"/>
      <c r="FC244" s="209"/>
      <c r="FD244" s="209"/>
      <c r="FE244" s="209"/>
      <c r="FF244" s="209"/>
      <c r="FG244" s="209"/>
      <c r="FH244" s="209"/>
      <c r="FI244" s="209"/>
      <c r="FJ244" s="209"/>
      <c r="FK244" s="209"/>
      <c r="FL244" s="209"/>
      <c r="FM244" s="209"/>
      <c r="FN244" s="209"/>
      <c r="FO244" s="209"/>
    </row>
    <row r="245" spans="8:171" hidden="1">
      <c r="H245" s="1945" t="str">
        <f>IF(Y36="","","Spo Note: 30 days prior to depature for advances is:")</f>
        <v/>
      </c>
      <c r="I245" s="1946"/>
      <c r="J245" s="1946"/>
      <c r="K245" s="1946"/>
      <c r="L245" s="1946"/>
      <c r="M245" s="1946"/>
      <c r="N245" s="1946"/>
      <c r="O245" s="1946"/>
      <c r="P245" s="1946"/>
      <c r="Q245" s="1946"/>
      <c r="R245" s="1946"/>
      <c r="S245" s="1946"/>
      <c r="T245" s="1946"/>
      <c r="U245" s="1946"/>
      <c r="V245" s="1946"/>
      <c r="W245" s="1946"/>
      <c r="X245" s="1946"/>
      <c r="Y245" s="1946"/>
      <c r="Z245" s="1947"/>
      <c r="CX245" s="247"/>
      <c r="CY245" s="248"/>
      <c r="CZ245" s="248"/>
      <c r="DA245" s="248"/>
      <c r="DB245" s="249"/>
      <c r="DC245" s="248"/>
      <c r="DD245" s="241" t="s">
        <v>218</v>
      </c>
      <c r="DE245" s="321">
        <f>M33</f>
        <v>0</v>
      </c>
      <c r="DF245" s="246"/>
      <c r="DG245" s="1"/>
      <c r="DH245" s="315"/>
      <c r="DI245" s="212"/>
      <c r="DJ245" s="216"/>
      <c r="DK245" s="212"/>
      <c r="DL245" s="216"/>
      <c r="DM245" s="212"/>
      <c r="DN245" s="212"/>
      <c r="DO245" s="212"/>
      <c r="DP245" s="212"/>
      <c r="DQ245" s="1564"/>
      <c r="DR245" s="212"/>
      <c r="DS245" s="212"/>
      <c r="DT245" s="212"/>
      <c r="DU245" s="212"/>
      <c r="DV245" s="212"/>
      <c r="DW245" s="1561"/>
      <c r="DX245" s="1561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99"/>
      <c r="EK245" s="220"/>
      <c r="EL245" s="209"/>
      <c r="EM245" s="209"/>
      <c r="EN245" s="211"/>
      <c r="EO245" s="211"/>
      <c r="EP245" s="217"/>
      <c r="EQ245" s="217"/>
      <c r="ER245" s="209"/>
      <c r="ES245" s="209"/>
      <c r="ET245" s="209"/>
      <c r="EU245" s="209"/>
      <c r="EV245" s="209"/>
      <c r="EW245" s="209"/>
      <c r="EX245" s="209"/>
      <c r="EY245" s="155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09"/>
    </row>
    <row r="246" spans="8:171" hidden="1">
      <c r="I246" s="1183"/>
      <c r="J246" s="1183"/>
      <c r="K246" s="1183"/>
      <c r="L246" s="1183"/>
      <c r="M246" s="1183"/>
      <c r="N246" s="1183"/>
      <c r="O246" s="1183"/>
      <c r="P246" s="1183"/>
      <c r="Q246" s="1183"/>
      <c r="R246" s="1183"/>
      <c r="S246" s="1183"/>
      <c r="T246" s="1183"/>
      <c r="U246" s="1183"/>
      <c r="V246" s="1183"/>
      <c r="W246" s="1183"/>
      <c r="X246" s="1183"/>
      <c r="Y246" s="1183"/>
      <c r="Z246" s="1184"/>
      <c r="CX246" s="247"/>
      <c r="CY246" s="248"/>
      <c r="CZ246" s="248"/>
      <c r="DA246" s="248"/>
      <c r="DB246" s="249"/>
      <c r="DC246" s="248"/>
      <c r="DD246" s="318" t="s">
        <v>216</v>
      </c>
      <c r="DE246" s="322">
        <f>IF(M34="",0,IF(M34=0,"",M34))</f>
        <v>0</v>
      </c>
      <c r="DF246" s="246"/>
      <c r="DG246" s="315" t="str">
        <f>IF(DE246=0,"",DE245-DE246+1)</f>
        <v/>
      </c>
      <c r="DH246" s="315" t="str">
        <f>IF(DE246=0,"",DE245)</f>
        <v/>
      </c>
      <c r="DI246" s="212"/>
      <c r="DJ246" s="216"/>
      <c r="DK246" s="212"/>
      <c r="DL246" s="216"/>
      <c r="DM246" s="212"/>
      <c r="DN246" s="212"/>
      <c r="DO246" s="212"/>
      <c r="DP246" s="212"/>
      <c r="DQ246" s="1564"/>
      <c r="DR246" s="212"/>
      <c r="DS246" s="212"/>
      <c r="DT246" s="212"/>
      <c r="DU246" s="212"/>
      <c r="DV246" s="212"/>
      <c r="DW246" s="1561"/>
      <c r="DX246" s="1561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99"/>
      <c r="EK246" s="220"/>
      <c r="EL246" s="209"/>
      <c r="EM246" s="209"/>
      <c r="EN246" s="211"/>
      <c r="EO246" s="211"/>
      <c r="EP246" s="217"/>
      <c r="EQ246" s="209"/>
      <c r="ER246" s="209"/>
      <c r="ES246" s="209"/>
      <c r="ET246" s="209"/>
      <c r="EU246" s="209"/>
      <c r="EV246" s="209"/>
      <c r="EW246" s="209"/>
      <c r="EX246" s="209"/>
      <c r="EY246" s="209"/>
      <c r="EZ246" s="209"/>
      <c r="FA246" s="209"/>
      <c r="FB246" s="209"/>
      <c r="FC246" s="209"/>
      <c r="FD246" s="209"/>
      <c r="FE246" s="209"/>
      <c r="FF246" s="220"/>
      <c r="FG246" s="220"/>
      <c r="FH246" s="209"/>
      <c r="FI246" s="209"/>
      <c r="FJ246" s="209"/>
      <c r="FK246" s="209"/>
      <c r="FL246" s="209"/>
      <c r="FM246" s="209"/>
      <c r="FN246" s="209"/>
      <c r="FO246" s="209"/>
    </row>
    <row r="247" spans="8:171" ht="15.6" hidden="1" thickBot="1">
      <c r="H247" s="1187"/>
      <c r="I247" s="1188"/>
      <c r="J247" s="1188"/>
      <c r="K247" s="1188"/>
      <c r="L247" s="1188"/>
      <c r="M247" s="1188"/>
      <c r="N247" s="1188"/>
      <c r="O247" s="1188"/>
      <c r="P247" s="1188"/>
      <c r="Q247" s="1188"/>
      <c r="R247" s="1188"/>
      <c r="S247" s="1188"/>
      <c r="T247" s="1188"/>
      <c r="U247" s="1188"/>
      <c r="V247" s="1188"/>
      <c r="W247" s="1188"/>
      <c r="X247" s="1188"/>
      <c r="Y247" s="1188"/>
      <c r="Z247" s="1189"/>
      <c r="CX247" s="247"/>
      <c r="CY247" s="248"/>
      <c r="CZ247" s="248"/>
      <c r="DA247" s="248"/>
      <c r="DB247" s="249"/>
      <c r="DC247" s="248"/>
      <c r="DD247" s="318" t="s">
        <v>214</v>
      </c>
      <c r="DE247" s="322">
        <f>IF(M35="",0,IF(M35=0,"",M35))</f>
        <v>0</v>
      </c>
      <c r="DF247" s="246"/>
      <c r="DG247" s="315" t="str">
        <f>IF(DE247=0,"",DE245-DE246-DE247+1)</f>
        <v/>
      </c>
      <c r="DH247" s="315" t="str">
        <f>IF(DE247=0,"",DE245-DE246)</f>
        <v/>
      </c>
      <c r="DI247" s="212"/>
      <c r="DJ247" s="216"/>
      <c r="DK247" s="212"/>
      <c r="DL247" s="216"/>
      <c r="DM247" s="212"/>
      <c r="DN247" s="212"/>
      <c r="DO247" s="212"/>
      <c r="DP247" s="212"/>
      <c r="DQ247" s="1564"/>
      <c r="DR247" s="212"/>
      <c r="DS247" s="212"/>
      <c r="DT247" s="212"/>
      <c r="DU247" s="212"/>
      <c r="DV247" s="212"/>
      <c r="DW247" s="1561"/>
      <c r="DX247" s="1561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99"/>
      <c r="EK247" s="220"/>
      <c r="EL247" s="209"/>
      <c r="EM247" s="209"/>
      <c r="EN247" s="211"/>
      <c r="EO247" s="211"/>
      <c r="EP247" s="217"/>
      <c r="EQ247" s="209"/>
      <c r="ER247" s="209"/>
      <c r="ES247" s="209"/>
      <c r="ET247" s="209"/>
      <c r="EU247" s="209"/>
      <c r="EV247" s="209"/>
      <c r="EW247" s="209"/>
      <c r="EX247" s="209"/>
      <c r="EY247" s="209"/>
      <c r="EZ247" s="209"/>
      <c r="FA247" s="209"/>
      <c r="FB247" s="209"/>
      <c r="FC247" s="209"/>
      <c r="FD247" s="209"/>
      <c r="FE247" s="209"/>
      <c r="FF247" s="220"/>
      <c r="FG247" s="220"/>
      <c r="FH247" s="209"/>
      <c r="FI247" s="209"/>
      <c r="FJ247" s="209"/>
      <c r="FK247" s="209"/>
      <c r="FL247" s="209"/>
      <c r="FM247" s="209"/>
      <c r="FN247" s="209"/>
      <c r="FO247" s="209"/>
    </row>
    <row r="248" spans="8:171" hidden="1">
      <c r="CX248" s="247"/>
      <c r="CY248" s="248"/>
      <c r="CZ248" s="248"/>
      <c r="DA248" s="248"/>
      <c r="DB248" s="249"/>
      <c r="DC248" s="248"/>
      <c r="DD248" s="318" t="s">
        <v>212</v>
      </c>
      <c r="DE248" s="322">
        <f>IF(M36="",0,IF(M36=0,0,M36))</f>
        <v>0</v>
      </c>
      <c r="DF248" s="246"/>
      <c r="DG248" s="315" t="str">
        <f>IF(DE248=0,"",DE245-DE246-DE247-DE248+1)</f>
        <v/>
      </c>
      <c r="DH248" s="315" t="str">
        <f>IF(DE248=0,"",DE245-DE246-DE247)</f>
        <v/>
      </c>
      <c r="DI248" s="212"/>
      <c r="DJ248" s="216"/>
      <c r="DK248" s="212"/>
      <c r="DL248" s="216"/>
      <c r="DM248" s="212"/>
      <c r="DN248" s="212"/>
      <c r="DO248" s="212"/>
      <c r="DP248" s="212"/>
      <c r="DQ248" s="1564"/>
      <c r="DR248" s="212"/>
      <c r="DS248" s="212"/>
      <c r="DT248" s="212"/>
      <c r="DU248" s="212"/>
      <c r="DV248" s="212"/>
      <c r="DW248" s="1561"/>
      <c r="DX248" s="1561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99"/>
      <c r="EK248" s="220"/>
      <c r="EL248" s="209"/>
      <c r="EM248" s="209"/>
      <c r="EN248" s="211"/>
      <c r="EO248" s="211"/>
      <c r="EP248" s="217"/>
      <c r="EQ248" s="209"/>
      <c r="ER248" s="209"/>
      <c r="ES248" s="209"/>
      <c r="ET248" s="209"/>
      <c r="EU248" s="209"/>
      <c r="EV248" s="209"/>
      <c r="EW248" s="209"/>
      <c r="EX248" s="209"/>
      <c r="EY248" s="209"/>
      <c r="EZ248" s="209"/>
      <c r="FA248" s="209"/>
      <c r="FB248" s="209"/>
      <c r="FC248" s="209"/>
      <c r="FD248" s="209"/>
      <c r="FE248" s="209"/>
      <c r="FF248" s="220"/>
      <c r="FG248" s="220"/>
      <c r="FH248" s="209"/>
      <c r="FI248" s="209"/>
      <c r="FJ248" s="209"/>
      <c r="FK248" s="209"/>
      <c r="FL248" s="209"/>
      <c r="FM248" s="209"/>
      <c r="FN248" s="209"/>
      <c r="FO248" s="209"/>
    </row>
    <row r="249" spans="8:171" hidden="1">
      <c r="DG249" s="315">
        <f>DE245-DE246-DE247-DE248</f>
        <v>0</v>
      </c>
      <c r="DH249" s="315"/>
      <c r="DI249" s="209"/>
      <c r="DJ249" s="217"/>
      <c r="DK249" s="209"/>
      <c r="DL249" s="217"/>
      <c r="DM249" s="209"/>
      <c r="DN249" s="209"/>
      <c r="DO249" s="209"/>
      <c r="DP249" s="209"/>
      <c r="DQ249" s="1561"/>
      <c r="DR249" s="209"/>
      <c r="DS249" s="209"/>
      <c r="DT249" s="209"/>
      <c r="DU249" s="209"/>
      <c r="DV249" s="209"/>
      <c r="DW249" s="1561"/>
      <c r="DX249" s="1561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99"/>
      <c r="EK249" s="220"/>
      <c r="EL249" s="209"/>
      <c r="EM249" s="209"/>
      <c r="EN249" s="211"/>
      <c r="EO249" s="211"/>
      <c r="EP249" s="217"/>
      <c r="EQ249" s="209"/>
      <c r="ER249" s="209"/>
      <c r="ES249" s="209"/>
      <c r="ET249" s="209"/>
      <c r="EU249" s="209"/>
      <c r="EV249" s="209"/>
      <c r="EW249" s="209"/>
      <c r="EX249" s="209"/>
      <c r="EY249" s="209"/>
      <c r="EZ249" s="209"/>
      <c r="FA249" s="209"/>
      <c r="FB249" s="209"/>
      <c r="FC249" s="209"/>
      <c r="FD249" s="209"/>
      <c r="FE249" s="209"/>
      <c r="FF249" s="220"/>
      <c r="FG249" s="220"/>
      <c r="FH249" s="209"/>
      <c r="FI249" s="209"/>
      <c r="FJ249" s="209"/>
      <c r="FK249" s="209"/>
      <c r="FL249" s="209"/>
      <c r="FM249" s="209"/>
      <c r="FN249" s="209"/>
      <c r="FO249" s="209"/>
    </row>
    <row r="250" spans="8:171" hidden="1">
      <c r="DG250" s="315"/>
      <c r="DH250" s="315"/>
      <c r="DI250" s="209"/>
      <c r="DJ250" s="217"/>
      <c r="DK250" s="209"/>
      <c r="DL250" s="217"/>
      <c r="DM250" s="209"/>
      <c r="DN250" s="209"/>
      <c r="DO250" s="209"/>
      <c r="DP250" s="209"/>
      <c r="DQ250" s="1561"/>
      <c r="DR250" s="209"/>
      <c r="DS250" s="209"/>
      <c r="DT250" s="209"/>
      <c r="DU250" s="209"/>
      <c r="DV250" s="209"/>
      <c r="DW250" s="1561"/>
      <c r="DX250" s="1561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99"/>
      <c r="EK250" s="220"/>
      <c r="EL250" s="209"/>
      <c r="EM250" s="209"/>
      <c r="EN250" s="211"/>
      <c r="EO250" s="211"/>
      <c r="EP250" s="217"/>
      <c r="EQ250" s="209"/>
      <c r="ER250" s="209"/>
      <c r="ES250" s="209"/>
      <c r="ET250" s="209"/>
      <c r="EU250" s="209"/>
      <c r="EV250" s="209"/>
      <c r="EW250" s="209"/>
      <c r="EX250" s="209"/>
      <c r="EY250" s="209"/>
      <c r="EZ250" s="209"/>
      <c r="FA250" s="209"/>
      <c r="FB250" s="209"/>
      <c r="FC250" s="209"/>
      <c r="FD250" s="209"/>
      <c r="FE250" s="209"/>
      <c r="FF250" s="220"/>
      <c r="FG250" s="220"/>
      <c r="FH250" s="209"/>
      <c r="FI250" s="209"/>
      <c r="FJ250" s="209"/>
      <c r="FK250" s="209"/>
      <c r="FL250" s="209"/>
      <c r="FM250" s="209"/>
      <c r="FN250" s="209"/>
      <c r="FO250" s="209"/>
    </row>
    <row r="251" spans="8:171" hidden="1">
      <c r="DG251" s="315"/>
      <c r="DH251" s="315"/>
      <c r="DI251" s="209"/>
      <c r="DJ251" s="217"/>
      <c r="DK251" s="209"/>
      <c r="DL251" s="217"/>
      <c r="DM251" s="209"/>
      <c r="DN251" s="209"/>
      <c r="DO251" s="209"/>
      <c r="DP251" s="209"/>
      <c r="DQ251" s="1561"/>
      <c r="DR251" s="209"/>
      <c r="DS251" s="209"/>
      <c r="DT251" s="209"/>
      <c r="DU251" s="209"/>
      <c r="DV251" s="209"/>
      <c r="DW251" s="1561"/>
      <c r="DX251" s="1561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99"/>
      <c r="EK251" s="220"/>
      <c r="EL251" s="209"/>
      <c r="EM251" s="209"/>
      <c r="EN251" s="211"/>
      <c r="EO251" s="211"/>
      <c r="EP251" s="217"/>
      <c r="EQ251" s="209"/>
      <c r="ER251" s="209"/>
      <c r="ES251" s="209"/>
      <c r="ET251" s="209"/>
      <c r="EU251" s="209"/>
      <c r="EV251" s="209"/>
      <c r="EW251" s="209"/>
      <c r="EX251" s="209"/>
      <c r="EY251" s="209"/>
      <c r="EZ251" s="209"/>
      <c r="FA251" s="209"/>
      <c r="FB251" s="209"/>
      <c r="FC251" s="209"/>
      <c r="FD251" s="209"/>
      <c r="FE251" s="209"/>
      <c r="FF251" s="220"/>
      <c r="FG251" s="220"/>
      <c r="FH251" s="209"/>
      <c r="FI251" s="209"/>
      <c r="FJ251" s="209"/>
      <c r="FK251" s="209"/>
      <c r="FL251" s="209"/>
      <c r="FM251" s="209"/>
      <c r="FN251" s="209"/>
      <c r="FO251" s="209"/>
    </row>
    <row r="252" spans="8:171" hidden="1">
      <c r="DG252" s="325"/>
      <c r="DH252" s="326"/>
      <c r="DI252" s="209"/>
      <c r="DJ252" s="217"/>
      <c r="DK252" s="209"/>
      <c r="DL252" s="217"/>
      <c r="DM252" s="209"/>
      <c r="DN252" s="209"/>
      <c r="DO252" s="209"/>
      <c r="DP252" s="209"/>
      <c r="DQ252" s="1561"/>
      <c r="DR252" s="209"/>
      <c r="DS252" s="209"/>
      <c r="DT252" s="209"/>
      <c r="DU252" s="209"/>
      <c r="DV252" s="209"/>
      <c r="DW252" s="1561"/>
      <c r="DX252" s="1561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99"/>
      <c r="EK252" s="220"/>
      <c r="EL252" s="209"/>
      <c r="EM252" s="209"/>
      <c r="EN252" s="211"/>
      <c r="EO252" s="211"/>
      <c r="EP252" s="217"/>
      <c r="EQ252" s="209"/>
      <c r="ER252" s="209"/>
      <c r="ES252" s="209"/>
      <c r="ET252" s="209"/>
      <c r="EU252" s="209"/>
      <c r="EV252" s="209"/>
      <c r="EW252" s="209"/>
      <c r="EX252" s="209"/>
      <c r="EY252" s="209"/>
      <c r="EZ252" s="209"/>
      <c r="FA252" s="209"/>
      <c r="FB252" s="209"/>
      <c r="FC252" s="209"/>
      <c r="FD252" s="209"/>
      <c r="FE252" s="209"/>
      <c r="FF252" s="220"/>
      <c r="FG252" s="220"/>
      <c r="FH252" s="209"/>
      <c r="FI252" s="209"/>
      <c r="FJ252" s="209"/>
      <c r="FK252" s="209"/>
      <c r="FL252" s="209"/>
      <c r="FM252" s="209"/>
      <c r="FN252" s="209"/>
      <c r="FO252" s="209"/>
    </row>
    <row r="253" spans="8:171" hidden="1">
      <c r="DG253" s="1561"/>
      <c r="DH253" s="209"/>
      <c r="DI253" s="209"/>
      <c r="DJ253" s="217"/>
      <c r="DK253" s="209"/>
      <c r="DL253" s="217"/>
      <c r="DM253" s="209"/>
      <c r="DN253" s="209"/>
      <c r="DO253" s="209"/>
      <c r="DP253" s="209"/>
      <c r="DQ253" s="1561"/>
      <c r="DR253" s="209"/>
      <c r="DS253" s="209"/>
      <c r="DT253" s="209"/>
      <c r="DU253" s="209"/>
      <c r="DV253" s="209"/>
      <c r="DW253" s="1561"/>
      <c r="DX253" s="1561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99"/>
      <c r="EK253" s="220"/>
      <c r="EL253" s="209"/>
      <c r="EM253" s="209"/>
      <c r="EN253" s="211"/>
      <c r="EO253" s="211"/>
      <c r="EP253" s="217"/>
      <c r="EQ253" s="209"/>
      <c r="ER253" s="209"/>
      <c r="ES253" s="209"/>
      <c r="ET253" s="209"/>
      <c r="EU253" s="209"/>
      <c r="EV253" s="209"/>
      <c r="EW253" s="209"/>
      <c r="EX253" s="209"/>
      <c r="EY253" s="209"/>
      <c r="EZ253" s="209"/>
      <c r="FA253" s="209"/>
      <c r="FB253" s="209"/>
      <c r="FC253" s="209"/>
      <c r="FD253" s="209"/>
      <c r="FE253" s="209"/>
      <c r="FF253" s="220"/>
      <c r="FG253" s="220"/>
      <c r="FH253" s="209"/>
      <c r="FI253" s="209"/>
      <c r="FJ253" s="209"/>
      <c r="FK253" s="209"/>
      <c r="FL253" s="209"/>
      <c r="FM253" s="209"/>
      <c r="FN253" s="209"/>
      <c r="FO253" s="209"/>
    </row>
    <row r="254" spans="8:171" hidden="1">
      <c r="DG254" s="1561"/>
      <c r="DH254" s="209"/>
      <c r="DI254" s="209"/>
      <c r="DJ254" s="217"/>
      <c r="DK254" s="209"/>
      <c r="DL254" s="217"/>
      <c r="DM254" s="209"/>
      <c r="DN254" s="209"/>
      <c r="DO254" s="209"/>
      <c r="DP254" s="209"/>
      <c r="DQ254" s="1561"/>
      <c r="DR254" s="209"/>
      <c r="DS254" s="209"/>
      <c r="DT254" s="209"/>
      <c r="DU254" s="209"/>
      <c r="DV254" s="209"/>
      <c r="DW254" s="1561"/>
      <c r="DX254" s="1561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99"/>
      <c r="EK254" s="220"/>
      <c r="EL254" s="209"/>
      <c r="EM254" s="209"/>
      <c r="EN254" s="211"/>
      <c r="EO254" s="211"/>
      <c r="EP254" s="217"/>
      <c r="EQ254" s="209"/>
      <c r="ER254" s="209"/>
      <c r="ES254" s="209"/>
      <c r="ET254" s="209"/>
      <c r="EU254" s="209"/>
      <c r="EV254" s="209"/>
      <c r="EW254" s="209"/>
      <c r="EX254" s="209"/>
      <c r="EY254" s="209"/>
      <c r="EZ254" s="209"/>
      <c r="FA254" s="209"/>
      <c r="FB254" s="209"/>
      <c r="FC254" s="209"/>
      <c r="FD254" s="209"/>
      <c r="FE254" s="209"/>
      <c r="FF254" s="220"/>
      <c r="FG254" s="220"/>
      <c r="FH254" s="209"/>
      <c r="FI254" s="209"/>
      <c r="FJ254" s="209"/>
      <c r="FK254" s="209"/>
      <c r="FL254" s="209"/>
      <c r="FM254" s="209"/>
      <c r="FN254" s="209"/>
      <c r="FO254" s="209"/>
    </row>
    <row r="255" spans="8:171" hidden="1">
      <c r="Y255" s="1941" t="s">
        <v>219</v>
      </c>
      <c r="Z255" s="1941"/>
      <c r="AA255" s="1941"/>
      <c r="AB255" s="1941"/>
      <c r="AC255" s="1941"/>
      <c r="AD255" s="1941"/>
      <c r="AE255" s="1589"/>
      <c r="AF255" s="1942" t="s">
        <v>220</v>
      </c>
      <c r="AG255" s="1942"/>
      <c r="AH255" s="1942"/>
      <c r="AI255" s="1942"/>
      <c r="AJ255" s="1942"/>
      <c r="AK255" s="1942"/>
      <c r="AL255" s="1942"/>
      <c r="AM255" s="1942"/>
      <c r="AN255" s="1942"/>
      <c r="AO255" s="1942"/>
      <c r="DG255" s="1561"/>
      <c r="DH255" s="209"/>
      <c r="DI255" s="209"/>
      <c r="DJ255" s="217"/>
      <c r="DK255" s="209"/>
      <c r="DL255" s="217"/>
      <c r="DM255" s="209"/>
      <c r="DN255" s="209"/>
      <c r="DO255" s="209"/>
      <c r="DP255" s="209"/>
      <c r="DQ255" s="1561"/>
      <c r="DR255" s="209"/>
      <c r="DS255" s="209"/>
      <c r="DT255" s="209"/>
      <c r="DU255" s="209"/>
      <c r="DV255" s="209"/>
      <c r="DW255" s="1561"/>
      <c r="DX255" s="1561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99"/>
      <c r="EK255" s="220"/>
      <c r="EL255" s="209"/>
      <c r="EM255" s="209"/>
      <c r="EN255" s="211"/>
      <c r="EO255" s="211"/>
      <c r="EP255" s="217"/>
      <c r="EQ255" s="209"/>
      <c r="ER255" s="209"/>
      <c r="ES255" s="209"/>
      <c r="ET255" s="209"/>
      <c r="EU255" s="209"/>
      <c r="EV255" s="209"/>
      <c r="EW255" s="209"/>
      <c r="EX255" s="209"/>
      <c r="EY255" s="209"/>
      <c r="EZ255" s="209"/>
      <c r="FA255" s="209"/>
      <c r="FB255" s="209"/>
      <c r="FC255" s="209"/>
      <c r="FD255" s="209"/>
      <c r="FE255" s="209"/>
      <c r="FF255" s="220"/>
      <c r="FG255" s="220"/>
      <c r="FH255" s="209"/>
      <c r="FI255" s="209"/>
      <c r="FJ255" s="209"/>
      <c r="FK255" s="209"/>
      <c r="FL255" s="209"/>
      <c r="FM255" s="209"/>
      <c r="FN255" s="209"/>
      <c r="FO255" s="209"/>
    </row>
    <row r="256" spans="8:171" hidden="1">
      <c r="Y256" s="1941"/>
      <c r="Z256" s="1941"/>
      <c r="AA256" s="1941"/>
      <c r="AB256" s="1941"/>
      <c r="AC256" s="1941"/>
      <c r="AD256" s="1941"/>
      <c r="AE256" s="1190"/>
      <c r="AF256" s="1942"/>
      <c r="AG256" s="1942"/>
      <c r="AH256" s="1942"/>
      <c r="AI256" s="1942"/>
      <c r="AJ256" s="1942"/>
      <c r="AK256" s="1942"/>
      <c r="AL256" s="1942"/>
      <c r="AM256" s="1942"/>
      <c r="AN256" s="1942"/>
      <c r="AO256" s="1942"/>
      <c r="DG256" s="1561"/>
      <c r="DH256" s="209"/>
      <c r="DI256" s="209"/>
      <c r="DJ256" s="217"/>
      <c r="DK256" s="209"/>
      <c r="DL256" s="217"/>
      <c r="DM256" s="209"/>
      <c r="DN256" s="209"/>
      <c r="DO256" s="209"/>
      <c r="DP256" s="209"/>
      <c r="DQ256" s="1561"/>
      <c r="DR256" s="209"/>
      <c r="DS256" s="209"/>
      <c r="DT256" s="209"/>
      <c r="DU256" s="209"/>
      <c r="DV256" s="209"/>
      <c r="DW256" s="1561"/>
      <c r="DX256" s="1561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99"/>
      <c r="EK256" s="220"/>
      <c r="EL256" s="209"/>
      <c r="EM256" s="209"/>
      <c r="EN256" s="211"/>
      <c r="EO256" s="211"/>
      <c r="EP256" s="217"/>
      <c r="EQ256" s="209"/>
      <c r="ER256" s="209"/>
      <c r="ES256" s="209"/>
      <c r="ET256" s="209"/>
      <c r="EU256" s="209"/>
      <c r="EV256" s="209"/>
      <c r="EW256" s="209"/>
      <c r="EX256" s="209"/>
      <c r="EY256" s="209"/>
      <c r="EZ256" s="209"/>
      <c r="FA256" s="209"/>
      <c r="FB256" s="209"/>
      <c r="FC256" s="209"/>
      <c r="FD256" s="209"/>
      <c r="FE256" s="209"/>
      <c r="FF256" s="220"/>
      <c r="FG256" s="220"/>
      <c r="FH256" s="209"/>
      <c r="FI256" s="209"/>
      <c r="FJ256" s="209"/>
      <c r="FK256" s="209"/>
      <c r="FL256" s="209"/>
      <c r="FM256" s="209"/>
      <c r="FN256" s="209"/>
      <c r="FO256" s="209"/>
    </row>
    <row r="257" spans="25:272" hidden="1">
      <c r="Y257" s="1941"/>
      <c r="Z257" s="1941"/>
      <c r="AA257" s="1941"/>
      <c r="AB257" s="1941"/>
      <c r="AC257" s="1941"/>
      <c r="AD257" s="1941"/>
      <c r="AE257" s="1190"/>
      <c r="AF257" s="1942"/>
      <c r="AG257" s="1942"/>
      <c r="AH257" s="1942"/>
      <c r="AI257" s="1942"/>
      <c r="AJ257" s="1942"/>
      <c r="AK257" s="1942"/>
      <c r="AL257" s="1942"/>
      <c r="AM257" s="1942"/>
      <c r="AN257" s="1942"/>
      <c r="AO257" s="1942"/>
      <c r="DG257" s="1561"/>
      <c r="DH257" s="209"/>
      <c r="DI257" s="209"/>
      <c r="DJ257" s="217"/>
      <c r="DK257" s="209"/>
      <c r="DL257" s="217"/>
      <c r="DM257" s="209"/>
      <c r="DN257" s="209"/>
      <c r="DO257" s="209"/>
      <c r="DP257" s="209"/>
      <c r="DQ257" s="1561"/>
      <c r="DR257" s="209"/>
      <c r="DS257" s="209"/>
      <c r="DT257" s="209"/>
      <c r="DU257" s="209"/>
      <c r="DV257" s="209"/>
      <c r="DW257" s="1561"/>
      <c r="DX257" s="1561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99"/>
      <c r="EK257" s="220"/>
      <c r="EL257" s="209"/>
      <c r="EM257" s="209"/>
      <c r="EN257" s="211"/>
      <c r="EO257" s="211"/>
      <c r="EP257" s="217"/>
      <c r="EQ257" s="209"/>
      <c r="ER257" s="209"/>
      <c r="ES257" s="209"/>
      <c r="ET257" s="209"/>
      <c r="EU257" s="209"/>
      <c r="EV257" s="209"/>
      <c r="EW257" s="209"/>
      <c r="EX257" s="209"/>
      <c r="EY257" s="209"/>
      <c r="EZ257" s="209"/>
      <c r="FA257" s="209"/>
      <c r="FB257" s="209"/>
      <c r="FC257" s="209"/>
      <c r="FD257" s="209"/>
      <c r="FE257" s="209"/>
      <c r="FF257" s="220"/>
      <c r="FG257" s="220"/>
      <c r="FH257" s="209"/>
      <c r="FI257" s="209"/>
      <c r="FJ257" s="209"/>
      <c r="FK257" s="209"/>
      <c r="FL257" s="209"/>
      <c r="FM257" s="209"/>
      <c r="FN257" s="209"/>
      <c r="FO257" s="209"/>
    </row>
    <row r="258" spans="25:272" ht="16.2" hidden="1">
      <c r="AE258" s="1191"/>
      <c r="DG258" s="1561"/>
      <c r="DH258" s="209"/>
      <c r="DI258" s="209"/>
      <c r="DJ258" s="217"/>
      <c r="DK258" s="209"/>
      <c r="DL258" s="217"/>
      <c r="DM258" s="209"/>
      <c r="DN258" s="209"/>
      <c r="DO258" s="209"/>
      <c r="DP258" s="209"/>
      <c r="DQ258" s="1561"/>
      <c r="DR258" s="209"/>
      <c r="DS258" s="209"/>
      <c r="DT258" s="209"/>
      <c r="DU258" s="209"/>
      <c r="DV258" s="209"/>
      <c r="DW258" s="1561"/>
      <c r="DX258" s="1561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99"/>
      <c r="EK258" s="220"/>
      <c r="EL258" s="209"/>
      <c r="EM258" s="209"/>
      <c r="EN258" s="211"/>
      <c r="EO258" s="211"/>
      <c r="EP258" s="217"/>
      <c r="EQ258" s="209"/>
      <c r="ER258" s="209"/>
      <c r="ES258" s="209"/>
      <c r="ET258" s="209"/>
      <c r="EU258" s="209"/>
      <c r="EV258" s="209"/>
      <c r="EW258" s="209"/>
      <c r="EX258" s="209"/>
      <c r="EY258" s="209"/>
      <c r="EZ258" s="209"/>
      <c r="FA258" s="209"/>
      <c r="FB258" s="209"/>
      <c r="FC258" s="209"/>
      <c r="FD258" s="209"/>
      <c r="FE258" s="209"/>
      <c r="FF258" s="220"/>
      <c r="FG258" s="220"/>
      <c r="FH258" s="209"/>
      <c r="FI258" s="209"/>
      <c r="FJ258" s="209"/>
      <c r="FK258" s="209"/>
      <c r="FL258" s="209"/>
      <c r="FM258" s="209"/>
      <c r="FN258" s="209"/>
      <c r="FO258" s="209"/>
    </row>
    <row r="259" spans="25:272" ht="15.6" hidden="1">
      <c r="AE259" s="1192"/>
      <c r="DG259" s="1561"/>
      <c r="DH259" s="209"/>
      <c r="DI259" s="209"/>
      <c r="DJ259" s="217"/>
      <c r="DK259" s="209"/>
      <c r="DL259" s="217"/>
      <c r="DM259" s="209"/>
      <c r="DN259" s="209"/>
      <c r="DO259" s="209"/>
      <c r="DP259" s="209"/>
      <c r="DQ259" s="1561"/>
      <c r="DR259" s="209"/>
      <c r="DS259" s="209"/>
      <c r="DT259" s="209"/>
      <c r="DU259" s="209"/>
      <c r="DV259" s="209"/>
      <c r="DW259" s="1561"/>
      <c r="DX259" s="1561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99"/>
      <c r="EK259" s="220"/>
      <c r="EL259" s="209"/>
      <c r="EM259" s="209"/>
      <c r="EN259" s="211"/>
      <c r="EO259" s="211"/>
      <c r="EP259" s="217"/>
      <c r="EQ259" s="209"/>
      <c r="ER259" s="209"/>
      <c r="ES259" s="209"/>
      <c r="ET259" s="209"/>
      <c r="EU259" s="209"/>
      <c r="EV259" s="209"/>
      <c r="EW259" s="209"/>
      <c r="EX259" s="209"/>
      <c r="EY259" s="209"/>
      <c r="EZ259" s="209"/>
      <c r="FA259" s="209"/>
      <c r="FB259" s="209"/>
      <c r="FC259" s="209"/>
      <c r="FD259" s="209"/>
      <c r="FE259" s="209"/>
      <c r="FF259" s="220"/>
      <c r="FG259" s="220"/>
      <c r="FH259" s="209"/>
      <c r="FI259" s="209"/>
      <c r="FJ259" s="209"/>
      <c r="FK259" s="209"/>
      <c r="FL259" s="209"/>
      <c r="FM259" s="209"/>
      <c r="FN259" s="209"/>
      <c r="FO259" s="209"/>
    </row>
    <row r="260" spans="25:272" hidden="1">
      <c r="Y260" s="1941" t="s">
        <v>221</v>
      </c>
      <c r="Z260" s="1941"/>
      <c r="AA260" s="1941"/>
      <c r="AB260" s="1941"/>
      <c r="AC260" s="1941"/>
      <c r="AD260" s="1941"/>
      <c r="AE260" s="1193"/>
      <c r="AF260" s="1194" t="s">
        <v>222</v>
      </c>
      <c r="AG260" s="1194"/>
      <c r="AH260" s="1194"/>
      <c r="AI260" s="1194"/>
      <c r="AJ260" s="1194"/>
      <c r="AK260" s="1194"/>
      <c r="AL260" s="1194"/>
      <c r="AM260" s="1194"/>
      <c r="AN260" s="1194"/>
      <c r="AO260" s="1194"/>
      <c r="DG260" s="1561"/>
      <c r="DH260" s="209"/>
      <c r="DI260" s="209"/>
      <c r="DJ260" s="217"/>
      <c r="DK260" s="209"/>
      <c r="DL260" s="217"/>
      <c r="DM260" s="209"/>
      <c r="DN260" s="209"/>
      <c r="DO260" s="209"/>
      <c r="DP260" s="209"/>
      <c r="DQ260" s="1561"/>
      <c r="DR260" s="209"/>
      <c r="DS260" s="209"/>
      <c r="DT260" s="209"/>
      <c r="DU260" s="209"/>
      <c r="DV260" s="209"/>
      <c r="DW260" s="1561"/>
      <c r="DX260" s="1561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99"/>
      <c r="EK260" s="220"/>
      <c r="EL260" s="209"/>
      <c r="EM260" s="209"/>
      <c r="EN260" s="211"/>
      <c r="EO260" s="211"/>
      <c r="EP260" s="217"/>
      <c r="EQ260" s="209"/>
      <c r="ER260" s="209"/>
      <c r="ES260" s="209"/>
      <c r="ET260" s="209"/>
      <c r="EU260" s="209"/>
      <c r="EV260" s="209"/>
      <c r="EW260" s="209"/>
      <c r="EX260" s="209"/>
      <c r="EY260" s="209"/>
      <c r="EZ260" s="209"/>
      <c r="FA260" s="209"/>
      <c r="FB260" s="209"/>
      <c r="FC260" s="209"/>
      <c r="FD260" s="209"/>
      <c r="FE260" s="209"/>
      <c r="FF260" s="220"/>
      <c r="FG260" s="220"/>
      <c r="FH260" s="209"/>
      <c r="FI260" s="209"/>
      <c r="FJ260" s="209"/>
      <c r="FK260" s="209"/>
      <c r="FL260" s="209"/>
      <c r="FM260" s="209"/>
      <c r="FN260" s="209"/>
      <c r="FO260" s="209"/>
    </row>
    <row r="261" spans="25:272" hidden="1">
      <c r="Y261" s="1941"/>
      <c r="Z261" s="1941"/>
      <c r="AA261" s="1941"/>
      <c r="AB261" s="1941"/>
      <c r="AC261" s="1941"/>
      <c r="AD261" s="1941"/>
      <c r="AE261" s="1193"/>
      <c r="AF261" s="1194"/>
      <c r="AG261" s="1194"/>
      <c r="AH261" s="1194"/>
      <c r="AI261" s="1194"/>
      <c r="AJ261" s="1194"/>
      <c r="AK261" s="1194"/>
      <c r="AL261" s="1194"/>
      <c r="AM261" s="1194"/>
      <c r="AN261" s="1194"/>
      <c r="AO261" s="1194"/>
      <c r="DG261" s="1561"/>
      <c r="DH261" s="209"/>
      <c r="DI261" s="209"/>
      <c r="DJ261" s="217"/>
      <c r="DK261" s="209"/>
      <c r="DL261" s="217"/>
      <c r="DM261" s="209"/>
      <c r="DN261" s="209"/>
      <c r="DO261" s="209"/>
      <c r="DP261" s="209"/>
      <c r="DQ261" s="1561"/>
      <c r="DR261" s="209"/>
      <c r="DS261" s="209"/>
      <c r="DT261" s="209"/>
      <c r="DU261" s="209"/>
      <c r="DV261" s="209"/>
      <c r="DW261" s="1561"/>
      <c r="DX261" s="1561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99"/>
      <c r="EK261" s="220"/>
      <c r="EL261" s="209"/>
      <c r="EM261" s="209"/>
      <c r="EN261" s="211"/>
      <c r="EO261" s="211"/>
      <c r="EP261" s="217"/>
      <c r="EQ261" s="209"/>
      <c r="ER261" s="209"/>
      <c r="ES261" s="209"/>
      <c r="ET261" s="209"/>
      <c r="EU261" s="209"/>
      <c r="EV261" s="209"/>
      <c r="EW261" s="209"/>
      <c r="EX261" s="209"/>
      <c r="EY261" s="209"/>
      <c r="EZ261" s="209"/>
      <c r="FA261" s="209"/>
      <c r="FB261" s="209"/>
      <c r="FC261" s="209"/>
      <c r="FD261" s="209"/>
      <c r="FE261" s="209"/>
      <c r="FF261" s="220"/>
      <c r="FG261" s="220"/>
      <c r="FH261" s="209"/>
      <c r="FI261" s="209"/>
      <c r="FJ261" s="209"/>
      <c r="FK261" s="209"/>
      <c r="FL261" s="209"/>
      <c r="FM261" s="209"/>
      <c r="FN261" s="209"/>
      <c r="FO261" s="327"/>
      <c r="FP261" s="328"/>
      <c r="FQ261" s="328"/>
      <c r="FR261" s="328"/>
      <c r="FS261" s="328"/>
      <c r="FT261" s="328"/>
      <c r="FU261" s="328"/>
      <c r="FV261" s="328"/>
      <c r="FW261" s="328"/>
      <c r="FX261" s="328"/>
      <c r="FY261" s="328"/>
      <c r="FZ261" s="328"/>
      <c r="GA261" s="328"/>
      <c r="GB261" s="328"/>
      <c r="GC261" s="328"/>
      <c r="GD261" s="328"/>
      <c r="GE261" s="328"/>
      <c r="GF261" s="328"/>
      <c r="GG261" s="328"/>
      <c r="GH261" s="328"/>
      <c r="GI261" s="328"/>
      <c r="GJ261" s="328"/>
      <c r="GK261" s="328"/>
      <c r="GL261" s="328"/>
      <c r="GM261" s="328"/>
      <c r="GN261" s="328"/>
      <c r="GO261" s="328"/>
      <c r="GP261" s="328"/>
      <c r="GQ261" s="328"/>
      <c r="GR261" s="328"/>
      <c r="GS261" s="328"/>
      <c r="GT261" s="328"/>
      <c r="GU261" s="328"/>
      <c r="GV261" s="328"/>
      <c r="GW261" s="328"/>
      <c r="GX261" s="328"/>
      <c r="GY261" s="328"/>
      <c r="GZ261" s="328"/>
      <c r="HA261" s="328"/>
      <c r="HB261" s="328"/>
      <c r="HC261" s="328"/>
      <c r="HD261" s="328"/>
      <c r="HE261" s="328"/>
      <c r="HF261" s="328"/>
      <c r="HG261" s="328"/>
      <c r="HH261" s="328"/>
      <c r="HI261" s="328"/>
      <c r="HJ261" s="328"/>
      <c r="HK261" s="328"/>
      <c r="HL261" s="328"/>
      <c r="HM261" s="328"/>
      <c r="HN261" s="328"/>
      <c r="HO261" s="328"/>
      <c r="HP261" s="328"/>
      <c r="HQ261" s="328"/>
      <c r="HR261" s="328"/>
      <c r="HS261" s="328"/>
      <c r="HT261" s="328"/>
      <c r="HU261" s="328"/>
      <c r="HV261" s="328"/>
      <c r="HW261" s="328"/>
      <c r="HX261" s="328"/>
      <c r="HY261" s="328"/>
      <c r="HZ261" s="328"/>
      <c r="IA261" s="328"/>
      <c r="IB261" s="328"/>
      <c r="IC261" s="328"/>
      <c r="ID261" s="328"/>
      <c r="IE261" s="328"/>
      <c r="IF261" s="328"/>
      <c r="IG261" s="328"/>
      <c r="IH261" s="328"/>
      <c r="II261" s="328"/>
      <c r="IJ261" s="328"/>
      <c r="IK261" s="328"/>
      <c r="IL261" s="328"/>
      <c r="IM261" s="328"/>
      <c r="IN261" s="328"/>
      <c r="IO261" s="328"/>
      <c r="IP261" s="328"/>
      <c r="IQ261" s="328"/>
      <c r="IR261" s="328"/>
      <c r="IS261" s="328"/>
      <c r="IT261" s="328"/>
      <c r="IU261" s="328"/>
      <c r="IV261" s="328"/>
      <c r="IW261" s="328"/>
      <c r="IX261" s="328"/>
      <c r="IY261" s="328"/>
      <c r="IZ261" s="328"/>
      <c r="JA261" s="328"/>
      <c r="JB261" s="328"/>
      <c r="JC261" s="328"/>
      <c r="JD261" s="328"/>
      <c r="JE261" s="328"/>
      <c r="JF261" s="328"/>
      <c r="JG261" s="328"/>
      <c r="JH261" s="328"/>
      <c r="JI261" s="328"/>
      <c r="JJ261" s="328"/>
      <c r="JK261" s="328"/>
      <c r="JL261" s="328"/>
    </row>
    <row r="262" spans="25:272" hidden="1">
      <c r="Y262" s="1941"/>
      <c r="Z262" s="1941"/>
      <c r="AA262" s="1941"/>
      <c r="AB262" s="1941"/>
      <c r="AC262" s="1941"/>
      <c r="AD262" s="1941"/>
      <c r="AE262" s="1195"/>
      <c r="AF262" s="1194"/>
      <c r="AG262" s="1194"/>
      <c r="AH262" s="1194"/>
      <c r="AI262" s="1194"/>
      <c r="AJ262" s="1194"/>
      <c r="AK262" s="1194"/>
      <c r="AL262" s="1194"/>
      <c r="AM262" s="1194"/>
      <c r="AN262" s="1194"/>
      <c r="AO262" s="1194"/>
      <c r="DG262" s="1561"/>
      <c r="DH262" s="209"/>
      <c r="DI262" s="209"/>
      <c r="DJ262" s="217"/>
      <c r="DK262" s="209"/>
      <c r="DL262" s="217"/>
      <c r="DM262" s="209"/>
      <c r="DN262" s="209"/>
      <c r="DO262" s="209"/>
      <c r="DP262" s="209"/>
      <c r="DQ262" s="1561"/>
      <c r="DR262" s="209"/>
      <c r="DS262" s="209"/>
      <c r="DT262" s="209"/>
      <c r="DU262" s="209"/>
      <c r="DV262" s="209"/>
      <c r="DW262" s="1561"/>
      <c r="DX262" s="1561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99"/>
      <c r="EK262" s="220"/>
      <c r="EL262" s="209"/>
      <c r="EM262" s="209"/>
      <c r="EN262" s="211"/>
      <c r="EO262" s="211"/>
      <c r="EP262" s="217"/>
      <c r="EQ262" s="209"/>
      <c r="ER262" s="209"/>
      <c r="ES262" s="209"/>
      <c r="ET262" s="209"/>
      <c r="EU262" s="209"/>
      <c r="EV262" s="209"/>
      <c r="EW262" s="209"/>
      <c r="EX262" s="209"/>
      <c r="EY262" s="209"/>
      <c r="EZ262" s="209"/>
      <c r="FA262" s="209"/>
      <c r="FB262" s="209"/>
      <c r="FC262" s="209"/>
      <c r="FD262" s="209"/>
      <c r="FE262" s="209"/>
      <c r="FF262" s="220"/>
      <c r="FG262" s="220"/>
      <c r="FH262" s="209"/>
      <c r="FI262" s="209"/>
      <c r="FJ262" s="209"/>
      <c r="FK262" s="209"/>
      <c r="FL262" s="209"/>
      <c r="FM262" s="209"/>
      <c r="FN262" s="209"/>
      <c r="FO262" s="327"/>
      <c r="FP262" s="328"/>
      <c r="FQ262" s="328"/>
      <c r="FR262" s="328"/>
      <c r="FS262" s="328"/>
      <c r="FT262" s="328"/>
      <c r="FU262" s="328"/>
      <c r="FV262" s="328"/>
      <c r="FW262" s="328"/>
      <c r="FX262" s="328"/>
      <c r="FY262" s="328"/>
      <c r="FZ262" s="328"/>
      <c r="GA262" s="328"/>
      <c r="GB262" s="328"/>
      <c r="GC262" s="328"/>
      <c r="GD262" s="328"/>
      <c r="GE262" s="328"/>
      <c r="GF262" s="328"/>
      <c r="GG262" s="328"/>
      <c r="GH262" s="328"/>
      <c r="GI262" s="328"/>
      <c r="GJ262" s="328"/>
      <c r="GK262" s="328"/>
      <c r="GL262" s="328"/>
      <c r="GM262" s="328"/>
      <c r="GN262" s="328"/>
      <c r="GO262" s="328"/>
      <c r="GP262" s="328"/>
      <c r="GQ262" s="328"/>
      <c r="GR262" s="328"/>
      <c r="GS262" s="328"/>
      <c r="GT262" s="328"/>
      <c r="GU262" s="328"/>
      <c r="GV262" s="328"/>
      <c r="GW262" s="328"/>
      <c r="GX262" s="328"/>
      <c r="GY262" s="328"/>
      <c r="GZ262" s="328"/>
      <c r="HA262" s="328"/>
      <c r="HB262" s="328"/>
      <c r="HC262" s="328"/>
      <c r="HD262" s="328"/>
      <c r="HE262" s="328"/>
      <c r="HF262" s="328"/>
      <c r="HG262" s="328"/>
      <c r="HH262" s="328"/>
      <c r="HI262" s="328"/>
      <c r="HJ262" s="328"/>
      <c r="HK262" s="328"/>
      <c r="HL262" s="328"/>
      <c r="HM262" s="328"/>
      <c r="HN262" s="328"/>
      <c r="HO262" s="328"/>
      <c r="HP262" s="328"/>
      <c r="HQ262" s="328"/>
      <c r="HR262" s="328"/>
      <c r="HS262" s="328"/>
      <c r="HT262" s="328"/>
      <c r="HU262" s="328"/>
      <c r="HV262" s="328"/>
      <c r="HW262" s="328"/>
      <c r="HX262" s="328"/>
      <c r="HY262" s="328"/>
      <c r="HZ262" s="328"/>
      <c r="IA262" s="328"/>
      <c r="IB262" s="328"/>
      <c r="IC262" s="328"/>
      <c r="ID262" s="328"/>
      <c r="IE262" s="328"/>
      <c r="IF262" s="328"/>
      <c r="IG262" s="328"/>
      <c r="IH262" s="328"/>
      <c r="II262" s="328"/>
      <c r="IJ262" s="328"/>
      <c r="IK262" s="328"/>
      <c r="IL262" s="328"/>
      <c r="IM262" s="328"/>
      <c r="IN262" s="328"/>
      <c r="IO262" s="328"/>
      <c r="IP262" s="328"/>
      <c r="IQ262" s="328"/>
      <c r="IR262" s="328"/>
      <c r="IS262" s="328"/>
      <c r="IT262" s="328"/>
      <c r="IU262" s="328"/>
      <c r="IV262" s="328"/>
      <c r="IW262" s="328"/>
      <c r="IX262" s="328"/>
      <c r="IY262" s="328"/>
      <c r="IZ262" s="328"/>
      <c r="JA262" s="328"/>
      <c r="JB262" s="328"/>
      <c r="JC262" s="328"/>
      <c r="JD262" s="328"/>
      <c r="JE262" s="328"/>
      <c r="JF262" s="328"/>
      <c r="JG262" s="328"/>
      <c r="JH262" s="328"/>
      <c r="JI262" s="328"/>
      <c r="JJ262" s="328"/>
      <c r="JK262" s="328"/>
      <c r="JL262" s="328"/>
    </row>
    <row r="263" spans="25:272" ht="16.2" hidden="1">
      <c r="Y263" s="1948"/>
      <c r="Z263" s="1948"/>
      <c r="AA263" s="1948"/>
      <c r="AB263" s="1948"/>
      <c r="AC263" s="1948"/>
      <c r="AD263" s="1948"/>
      <c r="AE263" s="1191"/>
      <c r="AF263" s="1949" t="str">
        <f>IF(BD78="","",BD78&amp; " TRAVEL DAY(S)")</f>
        <v/>
      </c>
      <c r="AG263" s="1949"/>
      <c r="AH263" s="1949"/>
      <c r="AI263" s="1949"/>
      <c r="AJ263" s="1949"/>
      <c r="AK263" s="1949"/>
      <c r="AL263" s="1949"/>
      <c r="AM263" s="1949"/>
      <c r="AN263" s="1949"/>
      <c r="AO263" s="1949"/>
      <c r="DG263" s="1561"/>
      <c r="DH263" s="209"/>
      <c r="DI263" s="209"/>
      <c r="DJ263" s="217"/>
      <c r="DK263" s="209"/>
      <c r="DL263" s="217"/>
      <c r="DM263" s="209"/>
      <c r="DN263" s="209"/>
      <c r="DO263" s="209"/>
      <c r="DP263" s="209"/>
      <c r="DQ263" s="1561"/>
      <c r="DR263" s="209"/>
      <c r="DS263" s="209"/>
      <c r="DT263" s="209"/>
      <c r="DU263" s="209"/>
      <c r="DV263" s="209"/>
      <c r="DW263" s="1561"/>
      <c r="DX263" s="1561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99"/>
      <c r="EK263" s="220"/>
      <c r="EL263" s="209"/>
      <c r="EM263" s="209"/>
      <c r="EN263" s="211"/>
      <c r="EO263" s="211"/>
      <c r="EP263" s="217"/>
      <c r="EQ263" s="209"/>
      <c r="ER263" s="209"/>
      <c r="ES263" s="209"/>
      <c r="ET263" s="209"/>
      <c r="EU263" s="209"/>
      <c r="EV263" s="209"/>
      <c r="EW263" s="209"/>
      <c r="EX263" s="209"/>
      <c r="EY263" s="209"/>
      <c r="EZ263" s="209"/>
      <c r="FA263" s="209"/>
      <c r="FB263" s="209"/>
      <c r="FC263" s="209"/>
      <c r="FD263" s="209"/>
      <c r="FE263" s="209"/>
      <c r="FF263" s="209"/>
      <c r="FG263" s="209"/>
      <c r="FH263" s="209"/>
      <c r="FI263" s="209"/>
      <c r="FJ263" s="209"/>
      <c r="FK263" s="209"/>
      <c r="FL263" s="209"/>
      <c r="FM263" s="209"/>
      <c r="FN263" s="209"/>
      <c r="FO263" s="327"/>
      <c r="FP263" s="328"/>
      <c r="FQ263" s="328"/>
      <c r="FR263" s="328"/>
      <c r="FS263" s="328"/>
      <c r="FT263" s="328"/>
      <c r="FU263" s="328"/>
      <c r="FV263" s="328"/>
      <c r="FW263" s="328"/>
      <c r="FX263" s="328"/>
      <c r="FY263" s="328"/>
      <c r="FZ263" s="328"/>
      <c r="GA263" s="328"/>
      <c r="GB263" s="328"/>
      <c r="GC263" s="328"/>
      <c r="GD263" s="328"/>
      <c r="GE263" s="328"/>
      <c r="GF263" s="328"/>
      <c r="GG263" s="328"/>
      <c r="GH263" s="328"/>
      <c r="GI263" s="328"/>
      <c r="GJ263" s="328"/>
      <c r="GK263" s="328"/>
      <c r="GL263" s="328"/>
      <c r="GM263" s="328"/>
      <c r="GN263" s="328"/>
      <c r="GO263" s="328"/>
      <c r="GP263" s="328"/>
      <c r="GQ263" s="328"/>
      <c r="GR263" s="328"/>
      <c r="GS263" s="328"/>
      <c r="GT263" s="328"/>
      <c r="GU263" s="328"/>
      <c r="GV263" s="328"/>
      <c r="GW263" s="328"/>
      <c r="GX263" s="328"/>
      <c r="GY263" s="328"/>
      <c r="GZ263" s="328"/>
      <c r="HA263" s="328"/>
      <c r="HB263" s="328"/>
      <c r="HC263" s="328"/>
      <c r="HD263" s="328"/>
      <c r="HE263" s="328"/>
      <c r="HF263" s="328"/>
      <c r="HG263" s="328"/>
      <c r="HH263" s="328"/>
      <c r="HI263" s="328"/>
      <c r="HJ263" s="328"/>
      <c r="HK263" s="328"/>
      <c r="HL263" s="328"/>
      <c r="HM263" s="328"/>
      <c r="HN263" s="328"/>
      <c r="HO263" s="328"/>
      <c r="HP263" s="328"/>
      <c r="HQ263" s="328"/>
      <c r="HR263" s="328"/>
      <c r="HS263" s="328"/>
      <c r="HT263" s="328"/>
      <c r="HU263" s="328"/>
      <c r="HV263" s="328"/>
      <c r="HW263" s="328"/>
      <c r="HX263" s="328"/>
      <c r="HY263" s="328"/>
      <c r="HZ263" s="328"/>
      <c r="IA263" s="328"/>
      <c r="IB263" s="328"/>
      <c r="IC263" s="328"/>
      <c r="ID263" s="328"/>
      <c r="IE263" s="328"/>
      <c r="IF263" s="328"/>
      <c r="IG263" s="328"/>
      <c r="IH263" s="328"/>
      <c r="II263" s="328"/>
      <c r="IJ263" s="328"/>
      <c r="IK263" s="328"/>
      <c r="IL263" s="328"/>
      <c r="IM263" s="328"/>
      <c r="IN263" s="328"/>
      <c r="IO263" s="328"/>
      <c r="IP263" s="328"/>
      <c r="IQ263" s="328"/>
      <c r="IR263" s="328"/>
      <c r="IS263" s="328"/>
      <c r="IT263" s="328"/>
      <c r="IU263" s="328"/>
      <c r="IV263" s="328"/>
      <c r="IW263" s="328"/>
      <c r="IX263" s="328"/>
      <c r="IY263" s="328"/>
      <c r="IZ263" s="328"/>
      <c r="JA263" s="328"/>
      <c r="JB263" s="328"/>
      <c r="JC263" s="328"/>
      <c r="JD263" s="328"/>
      <c r="JE263" s="328"/>
      <c r="JF263" s="328"/>
      <c r="JG263" s="328"/>
      <c r="JH263" s="328"/>
      <c r="JI263" s="328"/>
      <c r="JJ263" s="328"/>
      <c r="JK263" s="328"/>
      <c r="JL263" s="328"/>
    </row>
    <row r="264" spans="25:272" hidden="1">
      <c r="Y264" s="1941" t="s">
        <v>223</v>
      </c>
      <c r="Z264" s="1941"/>
      <c r="AA264" s="1941"/>
      <c r="AB264" s="1941"/>
      <c r="AC264" s="1941"/>
      <c r="AD264" s="1941"/>
      <c r="AE264" s="1195"/>
      <c r="AF264" s="1942" t="s">
        <v>224</v>
      </c>
      <c r="AG264" s="1942"/>
      <c r="AH264" s="1942"/>
      <c r="AI264" s="1942"/>
      <c r="AJ264" s="1942"/>
      <c r="AK264" s="1942"/>
      <c r="AL264" s="1942"/>
      <c r="AM264" s="1942"/>
      <c r="AN264" s="1942"/>
      <c r="AO264" s="1942"/>
      <c r="DG264" s="1561"/>
      <c r="DH264" s="209"/>
      <c r="DI264" s="209"/>
      <c r="DJ264" s="217"/>
      <c r="DK264" s="209"/>
      <c r="DL264" s="217"/>
      <c r="DM264" s="209"/>
      <c r="DN264" s="209"/>
      <c r="DO264" s="209"/>
      <c r="DP264" s="209"/>
      <c r="DQ264" s="1561"/>
      <c r="DR264" s="209"/>
      <c r="DS264" s="209"/>
      <c r="DT264" s="209"/>
      <c r="DU264" s="209"/>
      <c r="DV264" s="209"/>
      <c r="DW264" s="1561"/>
      <c r="DX264" s="1561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99"/>
      <c r="EK264" s="220"/>
      <c r="EL264" s="209"/>
      <c r="EM264" s="209"/>
      <c r="EN264" s="211"/>
      <c r="EO264" s="211"/>
      <c r="EP264" s="217"/>
      <c r="EQ264" s="209"/>
      <c r="ER264" s="209"/>
      <c r="ES264" s="209"/>
      <c r="ET264" s="209"/>
      <c r="EU264" s="209"/>
      <c r="EV264" s="209"/>
      <c r="EW264" s="209"/>
      <c r="EX264" s="209"/>
      <c r="EY264" s="209"/>
      <c r="EZ264" s="209"/>
      <c r="FA264" s="209"/>
      <c r="FB264" s="209"/>
      <c r="FC264" s="209"/>
      <c r="FD264" s="209"/>
      <c r="FE264" s="209"/>
      <c r="FF264" s="209"/>
      <c r="FG264" s="209"/>
      <c r="FH264" s="209"/>
      <c r="FI264" s="209"/>
      <c r="FJ264" s="209"/>
      <c r="FK264" s="209"/>
      <c r="FL264" s="209"/>
      <c r="FM264" s="209"/>
      <c r="FN264" s="209"/>
      <c r="FO264" s="327"/>
      <c r="FP264" s="328"/>
      <c r="FQ264" s="328"/>
      <c r="FR264" s="328"/>
      <c r="FS264" s="328"/>
      <c r="FT264" s="328"/>
      <c r="FU264" s="328"/>
      <c r="FV264" s="328"/>
      <c r="FW264" s="328"/>
      <c r="FX264" s="328"/>
      <c r="FY264" s="328"/>
      <c r="FZ264" s="328"/>
      <c r="GA264" s="328"/>
      <c r="GB264" s="328"/>
      <c r="GC264" s="328"/>
      <c r="GD264" s="328"/>
      <c r="GE264" s="328"/>
      <c r="GF264" s="328"/>
      <c r="GG264" s="328"/>
      <c r="GH264" s="328"/>
      <c r="GI264" s="328"/>
      <c r="GJ264" s="328"/>
      <c r="GK264" s="328"/>
      <c r="GL264" s="328"/>
      <c r="GM264" s="328"/>
      <c r="GN264" s="328"/>
      <c r="GO264" s="328"/>
      <c r="GP264" s="328"/>
      <c r="GQ264" s="328"/>
      <c r="GR264" s="328"/>
      <c r="GS264" s="328"/>
      <c r="GT264" s="328"/>
      <c r="GU264" s="328"/>
      <c r="GV264" s="328"/>
      <c r="GW264" s="328"/>
      <c r="GX264" s="328"/>
      <c r="GY264" s="328"/>
      <c r="GZ264" s="328"/>
      <c r="HA264" s="328"/>
      <c r="HB264" s="328"/>
      <c r="HC264" s="328"/>
      <c r="HD264" s="328"/>
      <c r="HE264" s="328"/>
      <c r="HF264" s="328"/>
      <c r="HG264" s="328"/>
      <c r="HH264" s="328"/>
      <c r="HI264" s="328"/>
      <c r="HJ264" s="328"/>
      <c r="HK264" s="328"/>
      <c r="HL264" s="328"/>
      <c r="HM264" s="328"/>
      <c r="HN264" s="328"/>
      <c r="HO264" s="328"/>
      <c r="HP264" s="328"/>
      <c r="HQ264" s="328"/>
      <c r="HR264" s="328"/>
      <c r="HS264" s="328"/>
      <c r="HT264" s="328"/>
      <c r="HU264" s="328"/>
      <c r="HV264" s="328"/>
      <c r="HW264" s="328"/>
      <c r="HX264" s="328"/>
      <c r="HY264" s="328"/>
      <c r="HZ264" s="328"/>
      <c r="IA264" s="328"/>
      <c r="IB264" s="328"/>
      <c r="IC264" s="328"/>
      <c r="ID264" s="328"/>
      <c r="IE264" s="328"/>
      <c r="IF264" s="328"/>
      <c r="IG264" s="328"/>
      <c r="IH264" s="328"/>
      <c r="II264" s="328"/>
      <c r="IJ264" s="328"/>
      <c r="IK264" s="328"/>
      <c r="IL264" s="328"/>
      <c r="IM264" s="328"/>
      <c r="IN264" s="328"/>
      <c r="IO264" s="328"/>
      <c r="IP264" s="328"/>
      <c r="IQ264" s="328"/>
      <c r="IR264" s="328"/>
      <c r="IS264" s="328"/>
      <c r="IT264" s="328"/>
      <c r="IU264" s="328"/>
      <c r="IV264" s="328"/>
      <c r="IW264" s="328"/>
      <c r="IX264" s="328"/>
      <c r="IY264" s="328"/>
      <c r="IZ264" s="328"/>
      <c r="JA264" s="328"/>
      <c r="JB264" s="328"/>
      <c r="JC264" s="328"/>
      <c r="JD264" s="328"/>
      <c r="JE264" s="328"/>
      <c r="JF264" s="328"/>
      <c r="JG264" s="328"/>
      <c r="JH264" s="328"/>
      <c r="JI264" s="328"/>
      <c r="JJ264" s="328"/>
      <c r="JK264" s="328"/>
      <c r="JL264" s="328"/>
    </row>
    <row r="265" spans="25:272" hidden="1">
      <c r="Y265" s="1941"/>
      <c r="Z265" s="1941"/>
      <c r="AA265" s="1941"/>
      <c r="AB265" s="1941"/>
      <c r="AC265" s="1941"/>
      <c r="AD265" s="1941"/>
      <c r="AE265" s="1190"/>
      <c r="AF265" s="1942"/>
      <c r="AG265" s="1942"/>
      <c r="AH265" s="1942"/>
      <c r="AI265" s="1942"/>
      <c r="AJ265" s="1942"/>
      <c r="AK265" s="1942"/>
      <c r="AL265" s="1942"/>
      <c r="AM265" s="1942"/>
      <c r="AN265" s="1942"/>
      <c r="AO265" s="1942"/>
      <c r="DG265" s="1561"/>
      <c r="DH265" s="209"/>
      <c r="DI265" s="209"/>
      <c r="DJ265" s="217"/>
      <c r="DK265" s="209"/>
      <c r="DL265" s="217"/>
      <c r="DM265" s="209"/>
      <c r="DN265" s="209"/>
      <c r="DO265" s="209"/>
      <c r="DP265" s="209"/>
      <c r="DQ265" s="1561"/>
      <c r="DR265" s="209"/>
      <c r="DS265" s="209"/>
      <c r="DT265" s="209"/>
      <c r="DU265" s="209"/>
      <c r="DV265" s="209"/>
      <c r="DW265" s="1561"/>
      <c r="DX265" s="1561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99"/>
      <c r="EK265" s="220"/>
      <c r="EL265" s="209"/>
      <c r="EM265" s="209"/>
      <c r="EN265" s="211"/>
      <c r="EO265" s="211"/>
      <c r="EP265" s="217"/>
      <c r="EQ265" s="209"/>
      <c r="ER265" s="209"/>
      <c r="ES265" s="209"/>
      <c r="ET265" s="209"/>
      <c r="EU265" s="209"/>
      <c r="EV265" s="209"/>
      <c r="EW265" s="209"/>
      <c r="EX265" s="209"/>
      <c r="EY265" s="209"/>
      <c r="EZ265" s="209"/>
      <c r="FA265" s="209"/>
      <c r="FB265" s="209"/>
      <c r="FC265" s="209"/>
      <c r="FD265" s="209"/>
      <c r="FE265" s="209"/>
      <c r="FF265" s="209"/>
      <c r="FG265" s="209"/>
      <c r="FH265" s="209"/>
      <c r="FI265" s="209"/>
      <c r="FJ265" s="209"/>
      <c r="FK265" s="209"/>
      <c r="FL265" s="209"/>
      <c r="FM265" s="209"/>
      <c r="FN265" s="209"/>
      <c r="FO265" s="327"/>
      <c r="FP265" s="328"/>
      <c r="FQ265" s="328"/>
      <c r="FR265" s="328"/>
      <c r="FS265" s="328"/>
      <c r="FT265" s="328"/>
      <c r="FU265" s="328"/>
      <c r="FV265" s="328"/>
      <c r="FW265" s="328"/>
      <c r="FX265" s="328"/>
      <c r="FY265" s="328"/>
      <c r="FZ265" s="328"/>
      <c r="GA265" s="328"/>
      <c r="GB265" s="328"/>
      <c r="GC265" s="328"/>
      <c r="GD265" s="328"/>
      <c r="GE265" s="328"/>
      <c r="GF265" s="328"/>
      <c r="GG265" s="328"/>
      <c r="GH265" s="328"/>
      <c r="GI265" s="328"/>
      <c r="GJ265" s="328"/>
      <c r="GK265" s="328"/>
      <c r="GL265" s="328"/>
      <c r="GM265" s="328"/>
      <c r="GN265" s="328"/>
      <c r="GO265" s="328"/>
      <c r="GP265" s="328"/>
      <c r="GQ265" s="328"/>
      <c r="GR265" s="328"/>
      <c r="GS265" s="328"/>
      <c r="GT265" s="328"/>
      <c r="GU265" s="328"/>
      <c r="GV265" s="328"/>
      <c r="GW265" s="328"/>
      <c r="GX265" s="328"/>
      <c r="GY265" s="328"/>
      <c r="GZ265" s="328"/>
      <c r="HA265" s="328"/>
      <c r="HB265" s="328"/>
      <c r="HC265" s="328"/>
      <c r="HD265" s="328"/>
      <c r="HE265" s="328"/>
      <c r="HF265" s="328"/>
      <c r="HG265" s="328"/>
      <c r="HH265" s="328"/>
      <c r="HI265" s="328"/>
      <c r="HJ265" s="328"/>
      <c r="HK265" s="328"/>
      <c r="HL265" s="328"/>
      <c r="HM265" s="328"/>
      <c r="HN265" s="328"/>
      <c r="HO265" s="328"/>
      <c r="HP265" s="328"/>
      <c r="HQ265" s="328"/>
      <c r="HR265" s="328"/>
      <c r="HS265" s="328"/>
      <c r="HT265" s="328"/>
      <c r="HU265" s="328"/>
      <c r="HV265" s="328"/>
      <c r="HW265" s="328"/>
      <c r="HX265" s="328"/>
      <c r="HY265" s="328"/>
      <c r="HZ265" s="328"/>
      <c r="IA265" s="328"/>
      <c r="IB265" s="328"/>
      <c r="IC265" s="328"/>
      <c r="ID265" s="328"/>
      <c r="IE265" s="328"/>
      <c r="IF265" s="328"/>
      <c r="IG265" s="328"/>
      <c r="IH265" s="328"/>
      <c r="II265" s="328"/>
      <c r="IJ265" s="328"/>
      <c r="IK265" s="328"/>
      <c r="IL265" s="328"/>
      <c r="IM265" s="328"/>
      <c r="IN265" s="328"/>
      <c r="IO265" s="328"/>
      <c r="IP265" s="328"/>
      <c r="IQ265" s="328"/>
      <c r="IR265" s="328"/>
      <c r="IS265" s="328"/>
      <c r="IT265" s="328"/>
      <c r="IU265" s="328"/>
      <c r="IV265" s="328"/>
      <c r="IW265" s="328"/>
      <c r="IX265" s="328"/>
      <c r="IY265" s="328"/>
      <c r="IZ265" s="328"/>
      <c r="JA265" s="328"/>
      <c r="JB265" s="328"/>
      <c r="JC265" s="328"/>
      <c r="JD265" s="328"/>
      <c r="JE265" s="328"/>
      <c r="JF265" s="328"/>
      <c r="JG265" s="328"/>
      <c r="JH265" s="328"/>
      <c r="JI265" s="328"/>
      <c r="JJ265" s="328"/>
      <c r="JK265" s="328"/>
      <c r="JL265" s="328"/>
    </row>
    <row r="266" spans="25:272" hidden="1">
      <c r="Y266" s="1941"/>
      <c r="Z266" s="1941"/>
      <c r="AA266" s="1941"/>
      <c r="AB266" s="1941"/>
      <c r="AC266" s="1941"/>
      <c r="AD266" s="1941"/>
      <c r="AE266" s="1190"/>
      <c r="AF266" s="1942"/>
      <c r="AG266" s="1942"/>
      <c r="AH266" s="1942"/>
      <c r="AI266" s="1942"/>
      <c r="AJ266" s="1942"/>
      <c r="AK266" s="1942"/>
      <c r="AL266" s="1942"/>
      <c r="AM266" s="1942"/>
      <c r="AN266" s="1942"/>
      <c r="AO266" s="1942"/>
      <c r="DG266" s="1561"/>
      <c r="DH266" s="209"/>
      <c r="DI266" s="209"/>
      <c r="DJ266" s="217"/>
      <c r="DK266" s="209"/>
      <c r="DL266" s="217"/>
      <c r="DM266" s="209"/>
      <c r="DN266" s="209"/>
      <c r="DO266" s="209"/>
      <c r="DP266" s="209"/>
      <c r="DQ266" s="1561"/>
      <c r="DR266" s="209"/>
      <c r="DS266" s="209"/>
      <c r="DT266" s="209"/>
      <c r="DU266" s="209"/>
      <c r="DV266" s="209"/>
      <c r="DW266" s="1561"/>
      <c r="DX266" s="1561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99"/>
      <c r="EK266" s="220"/>
      <c r="EL266" s="209"/>
      <c r="EM266" s="209"/>
      <c r="EN266" s="211"/>
      <c r="EO266" s="211"/>
      <c r="EP266" s="217"/>
      <c r="EQ266" s="209"/>
      <c r="ER266" s="209"/>
      <c r="ES266" s="209"/>
      <c r="ET266" s="209"/>
      <c r="EU266" s="209"/>
      <c r="EV266" s="209"/>
      <c r="EW266" s="209"/>
      <c r="EX266" s="209"/>
      <c r="EY266" s="209"/>
      <c r="EZ266" s="209"/>
      <c r="FA266" s="209"/>
      <c r="FB266" s="209"/>
      <c r="FC266" s="209"/>
      <c r="FD266" s="209"/>
      <c r="FE266" s="209"/>
      <c r="FF266" s="209"/>
      <c r="FG266" s="209"/>
      <c r="FH266" s="209"/>
      <c r="FI266" s="209"/>
      <c r="FJ266" s="209"/>
      <c r="FK266" s="209"/>
      <c r="FL266" s="209"/>
      <c r="FM266" s="209"/>
      <c r="FN266" s="209"/>
      <c r="FO266" s="327"/>
      <c r="FP266" s="328"/>
      <c r="FQ266" s="328"/>
      <c r="FR266" s="328"/>
      <c r="FS266" s="328"/>
      <c r="FT266" s="328"/>
      <c r="FU266" s="328"/>
      <c r="FV266" s="328"/>
      <c r="FW266" s="328"/>
      <c r="FX266" s="328"/>
      <c r="FY266" s="328"/>
      <c r="FZ266" s="328"/>
      <c r="GA266" s="328"/>
      <c r="GB266" s="328"/>
      <c r="GC266" s="328"/>
      <c r="GD266" s="328"/>
      <c r="GE266" s="328"/>
      <c r="GF266" s="328"/>
      <c r="GG266" s="328"/>
      <c r="GH266" s="328"/>
      <c r="GI266" s="328"/>
      <c r="GJ266" s="328"/>
      <c r="GK266" s="328"/>
      <c r="GL266" s="328"/>
      <c r="GM266" s="328"/>
      <c r="GN266" s="328"/>
      <c r="GO266" s="328"/>
      <c r="GP266" s="328"/>
      <c r="GQ266" s="328"/>
      <c r="GR266" s="328"/>
      <c r="GS266" s="328"/>
      <c r="GT266" s="328"/>
      <c r="GU266" s="328"/>
      <c r="GV266" s="328"/>
      <c r="GW266" s="328"/>
      <c r="GX266" s="328"/>
      <c r="GY266" s="328"/>
      <c r="GZ266" s="328"/>
      <c r="HA266" s="328"/>
      <c r="HB266" s="328"/>
      <c r="HC266" s="328"/>
      <c r="HD266" s="328"/>
      <c r="HE266" s="328"/>
      <c r="HF266" s="328"/>
      <c r="HG266" s="328"/>
      <c r="HH266" s="328"/>
      <c r="HI266" s="328"/>
      <c r="HJ266" s="328"/>
      <c r="HK266" s="328"/>
      <c r="HL266" s="328"/>
      <c r="HM266" s="328"/>
      <c r="HN266" s="328"/>
      <c r="HO266" s="328"/>
      <c r="HP266" s="328"/>
      <c r="HQ266" s="328"/>
      <c r="HR266" s="328"/>
      <c r="HS266" s="328"/>
      <c r="HT266" s="328"/>
      <c r="HU266" s="328"/>
      <c r="HV266" s="328"/>
      <c r="HW266" s="328"/>
      <c r="HX266" s="328"/>
      <c r="HY266" s="328"/>
      <c r="HZ266" s="328"/>
      <c r="IA266" s="328"/>
      <c r="IB266" s="328"/>
      <c r="IC266" s="328"/>
      <c r="ID266" s="328"/>
      <c r="IE266" s="328"/>
      <c r="IF266" s="328"/>
      <c r="IG266" s="328"/>
      <c r="IH266" s="328"/>
      <c r="II266" s="328"/>
      <c r="IJ266" s="328"/>
      <c r="IK266" s="328"/>
      <c r="IL266" s="328"/>
      <c r="IM266" s="328"/>
      <c r="IN266" s="328"/>
      <c r="IO266" s="328"/>
      <c r="IP266" s="328"/>
      <c r="IQ266" s="328"/>
      <c r="IR266" s="328"/>
      <c r="IS266" s="328"/>
      <c r="IT266" s="328"/>
      <c r="IU266" s="328"/>
      <c r="IV266" s="328"/>
      <c r="IW266" s="328"/>
      <c r="IX266" s="328"/>
      <c r="IY266" s="328"/>
      <c r="IZ266" s="328"/>
      <c r="JA266" s="328"/>
      <c r="JB266" s="328"/>
      <c r="JC266" s="328"/>
      <c r="JD266" s="328"/>
      <c r="JE266" s="328"/>
      <c r="JF266" s="328"/>
      <c r="JG266" s="328"/>
      <c r="JH266" s="328"/>
      <c r="JI266" s="328"/>
      <c r="JJ266" s="328"/>
      <c r="JK266" s="328"/>
      <c r="JL266" s="328"/>
    </row>
    <row r="267" spans="25:272" hidden="1">
      <c r="Y267" s="1589"/>
      <c r="Z267" s="1589"/>
      <c r="AA267" s="1196"/>
      <c r="AB267" s="1196"/>
      <c r="AC267" s="1197"/>
      <c r="AD267" s="1196"/>
      <c r="AE267" s="1196"/>
      <c r="AF267" s="1198"/>
      <c r="AG267" s="1198"/>
      <c r="AH267" s="1199"/>
      <c r="AI267" s="1590"/>
      <c r="AJ267" s="1590"/>
      <c r="AK267" s="1590"/>
      <c r="AL267" s="1590"/>
      <c r="AM267" s="1590"/>
      <c r="AN267" s="1590"/>
      <c r="AO267" s="1590"/>
      <c r="DG267" s="1561"/>
      <c r="DH267" s="209"/>
      <c r="DI267" s="209"/>
      <c r="DJ267" s="217"/>
      <c r="DK267" s="209"/>
      <c r="DL267" s="217"/>
      <c r="DM267" s="209"/>
      <c r="DN267" s="209"/>
      <c r="DO267" s="209"/>
      <c r="DP267" s="209"/>
      <c r="DQ267" s="1561"/>
      <c r="DR267" s="209"/>
      <c r="DS267" s="209"/>
      <c r="DT267" s="209"/>
      <c r="DU267" s="209"/>
      <c r="DV267" s="209"/>
      <c r="DW267" s="1561"/>
      <c r="DX267" s="1561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99"/>
      <c r="EK267" s="220"/>
      <c r="EL267" s="209"/>
      <c r="EM267" s="209"/>
      <c r="EN267" s="211"/>
      <c r="EO267" s="211"/>
      <c r="EP267" s="217"/>
      <c r="EQ267" s="209"/>
      <c r="ER267" s="209"/>
      <c r="ES267" s="209"/>
      <c r="ET267" s="209"/>
      <c r="EU267" s="209"/>
      <c r="EV267" s="209"/>
      <c r="EW267" s="209"/>
      <c r="EX267" s="209"/>
      <c r="EY267" s="209"/>
      <c r="EZ267" s="209"/>
      <c r="FA267" s="209"/>
      <c r="FB267" s="209"/>
      <c r="FC267" s="209"/>
      <c r="FD267" s="209"/>
      <c r="FE267" s="209"/>
      <c r="FF267" s="209"/>
      <c r="FG267" s="209">
        <v>1</v>
      </c>
      <c r="FH267" s="209"/>
      <c r="FI267" s="209"/>
      <c r="FJ267" s="209"/>
      <c r="FK267" s="209"/>
      <c r="FL267" s="209"/>
      <c r="FM267" s="209"/>
      <c r="FN267" s="209"/>
      <c r="FO267" s="327"/>
      <c r="FP267" s="328"/>
      <c r="FQ267" s="328"/>
      <c r="FR267" s="328"/>
      <c r="FS267" s="328"/>
      <c r="FT267" s="328"/>
      <c r="FU267" s="328"/>
      <c r="FV267" s="328"/>
      <c r="FW267" s="328"/>
      <c r="FX267" s="328"/>
      <c r="FY267" s="328"/>
      <c r="FZ267" s="328"/>
      <c r="GA267" s="328"/>
      <c r="GB267" s="328"/>
      <c r="GC267" s="328"/>
      <c r="GD267" s="328"/>
      <c r="GE267" s="328"/>
      <c r="GF267" s="328"/>
      <c r="GG267" s="328"/>
      <c r="GH267" s="328"/>
      <c r="GI267" s="328"/>
      <c r="GJ267" s="328"/>
      <c r="GK267" s="328"/>
      <c r="GL267" s="328"/>
      <c r="GM267" s="328"/>
      <c r="GN267" s="328"/>
      <c r="GO267" s="328"/>
      <c r="GP267" s="328"/>
      <c r="GQ267" s="328"/>
      <c r="GR267" s="328"/>
      <c r="GS267" s="328"/>
      <c r="GT267" s="328"/>
      <c r="GU267" s="328"/>
      <c r="GV267" s="328"/>
      <c r="GW267" s="328"/>
      <c r="GX267" s="328"/>
      <c r="GY267" s="328"/>
      <c r="GZ267" s="328"/>
      <c r="HA267" s="328"/>
      <c r="HB267" s="328"/>
      <c r="HC267" s="328"/>
      <c r="HD267" s="328"/>
      <c r="HE267" s="328"/>
      <c r="HF267" s="328"/>
      <c r="HG267" s="328"/>
      <c r="HH267" s="328"/>
      <c r="HI267" s="328"/>
      <c r="HJ267" s="328"/>
      <c r="HK267" s="328"/>
      <c r="HL267" s="328"/>
      <c r="HM267" s="328"/>
      <c r="HN267" s="328"/>
      <c r="HO267" s="328"/>
      <c r="HP267" s="328"/>
      <c r="HQ267" s="328"/>
      <c r="HR267" s="328"/>
      <c r="HS267" s="328"/>
      <c r="HT267" s="328"/>
      <c r="HU267" s="328"/>
      <c r="HV267" s="328"/>
      <c r="HW267" s="328"/>
      <c r="HX267" s="328"/>
      <c r="HY267" s="328"/>
      <c r="HZ267" s="328"/>
      <c r="IA267" s="328"/>
      <c r="IB267" s="328"/>
      <c r="IC267" s="328"/>
      <c r="ID267" s="328"/>
      <c r="IE267" s="328"/>
      <c r="IF267" s="328"/>
      <c r="IG267" s="328"/>
      <c r="IH267" s="328"/>
      <c r="II267" s="328"/>
      <c r="IJ267" s="328"/>
      <c r="IK267" s="328"/>
      <c r="IL267" s="328"/>
      <c r="IM267" s="328"/>
      <c r="IN267" s="328"/>
      <c r="IO267" s="328"/>
      <c r="IP267" s="328"/>
      <c r="IQ267" s="328"/>
      <c r="IR267" s="328"/>
      <c r="IS267" s="328"/>
      <c r="IT267" s="328"/>
      <c r="IU267" s="328"/>
      <c r="IV267" s="328"/>
      <c r="IW267" s="328"/>
      <c r="IX267" s="328"/>
      <c r="IY267" s="328"/>
      <c r="IZ267" s="328"/>
      <c r="JA267" s="328"/>
      <c r="JB267" s="328"/>
      <c r="JC267" s="328"/>
      <c r="JD267" s="328"/>
      <c r="JE267" s="328"/>
      <c r="JF267" s="328"/>
      <c r="JG267" s="328"/>
      <c r="JH267" s="328"/>
      <c r="JI267" s="328"/>
      <c r="JJ267" s="328"/>
      <c r="JK267" s="328"/>
      <c r="JL267" s="328"/>
    </row>
    <row r="268" spans="25:272" ht="16.2" hidden="1">
      <c r="Y268" s="1943"/>
      <c r="Z268" s="1943"/>
      <c r="AA268" s="1943"/>
      <c r="AB268" s="1943"/>
      <c r="AC268" s="1943"/>
      <c r="AD268" s="1943"/>
      <c r="AE268" s="1200"/>
      <c r="AF268" s="1944"/>
      <c r="AG268" s="1944"/>
      <c r="AH268" s="1944"/>
      <c r="AI268" s="1944"/>
      <c r="AJ268" s="1944"/>
      <c r="AK268" s="1944"/>
      <c r="AL268" s="1944"/>
      <c r="AM268" s="1944"/>
      <c r="AN268" s="1944"/>
      <c r="AO268" s="1944"/>
      <c r="DG268" s="1561"/>
      <c r="DH268" s="209"/>
      <c r="DI268" s="209"/>
      <c r="DJ268" s="217"/>
      <c r="DK268" s="209"/>
      <c r="DL268" s="217"/>
      <c r="DM268" s="209"/>
      <c r="DN268" s="209"/>
      <c r="DO268" s="209"/>
      <c r="DP268" s="209"/>
      <c r="DQ268" s="1561"/>
      <c r="DR268" s="209"/>
      <c r="DS268" s="209"/>
      <c r="DT268" s="209"/>
      <c r="DU268" s="209"/>
      <c r="DV268" s="209"/>
      <c r="DW268" s="1561"/>
      <c r="DX268" s="1561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99"/>
      <c r="EK268" s="220"/>
      <c r="EL268" s="209"/>
      <c r="EM268" s="209"/>
      <c r="EN268" s="211"/>
      <c r="EO268" s="211"/>
      <c r="EP268" s="217"/>
      <c r="EQ268" s="209"/>
      <c r="ER268" s="209"/>
      <c r="ES268" s="209"/>
      <c r="ET268" s="310"/>
      <c r="EU268" s="209"/>
      <c r="EV268" s="209"/>
      <c r="EW268" s="209"/>
      <c r="EX268" s="209"/>
      <c r="EY268" s="209"/>
      <c r="EZ268" s="209"/>
      <c r="FA268" s="209"/>
      <c r="FB268" s="209"/>
      <c r="FC268" s="209"/>
      <c r="FD268" s="209"/>
      <c r="FE268" s="209"/>
      <c r="FF268" s="220"/>
      <c r="FG268" s="220"/>
      <c r="FH268" s="209"/>
      <c r="FI268" s="209"/>
      <c r="FJ268" s="209"/>
      <c r="FK268" s="209"/>
      <c r="FL268" s="209"/>
      <c r="FM268" s="209"/>
      <c r="FN268" s="209"/>
      <c r="FO268" s="327"/>
      <c r="FP268" s="328"/>
      <c r="FQ268" s="328"/>
      <c r="FR268" s="328"/>
      <c r="FS268" s="328"/>
      <c r="FT268" s="328"/>
      <c r="FU268" s="328"/>
      <c r="FV268" s="328"/>
      <c r="FW268" s="328"/>
      <c r="FX268" s="328"/>
      <c r="FY268" s="328"/>
      <c r="FZ268" s="328"/>
      <c r="GA268" s="328"/>
      <c r="GB268" s="328"/>
      <c r="GC268" s="328"/>
      <c r="GD268" s="328"/>
      <c r="GE268" s="328"/>
      <c r="GF268" s="328"/>
      <c r="GG268" s="328"/>
      <c r="GH268" s="328"/>
      <c r="GI268" s="328"/>
      <c r="GJ268" s="328"/>
      <c r="GK268" s="328"/>
      <c r="GL268" s="328"/>
      <c r="GM268" s="328"/>
      <c r="GN268" s="328"/>
      <c r="GO268" s="328"/>
      <c r="GP268" s="328"/>
      <c r="GQ268" s="328"/>
      <c r="GR268" s="328"/>
      <c r="GS268" s="328"/>
      <c r="GT268" s="328"/>
      <c r="GU268" s="328"/>
      <c r="GV268" s="328"/>
      <c r="GW268" s="328"/>
      <c r="GX268" s="328"/>
      <c r="GY268" s="328"/>
      <c r="GZ268" s="328"/>
      <c r="HA268" s="328"/>
      <c r="HB268" s="328"/>
      <c r="HC268" s="328"/>
      <c r="HD268" s="328"/>
      <c r="HE268" s="328"/>
      <c r="HF268" s="328"/>
      <c r="HG268" s="328"/>
      <c r="HH268" s="328"/>
      <c r="HI268" s="328"/>
      <c r="HJ268" s="328"/>
      <c r="HK268" s="328"/>
      <c r="HL268" s="328"/>
      <c r="HM268" s="328"/>
      <c r="HN268" s="328"/>
      <c r="HO268" s="328"/>
      <c r="HP268" s="328"/>
      <c r="HQ268" s="328"/>
      <c r="HR268" s="328"/>
      <c r="HS268" s="328"/>
      <c r="HT268" s="328"/>
      <c r="HU268" s="328"/>
      <c r="HV268" s="328"/>
      <c r="HW268" s="328"/>
      <c r="HX268" s="328"/>
      <c r="HY268" s="328"/>
      <c r="HZ268" s="328"/>
      <c r="IA268" s="328"/>
      <c r="IB268" s="328"/>
      <c r="IC268" s="328"/>
      <c r="ID268" s="328"/>
      <c r="IE268" s="328"/>
      <c r="IF268" s="328"/>
      <c r="IG268" s="328"/>
      <c r="IH268" s="328"/>
      <c r="II268" s="328"/>
      <c r="IJ268" s="328"/>
      <c r="IK268" s="328"/>
      <c r="IL268" s="328"/>
      <c r="IM268" s="328"/>
      <c r="IN268" s="328"/>
      <c r="IO268" s="328"/>
      <c r="IP268" s="328"/>
      <c r="IQ268" s="328"/>
      <c r="IR268" s="328"/>
      <c r="IS268" s="328"/>
      <c r="IT268" s="328"/>
      <c r="IU268" s="328"/>
      <c r="IV268" s="328"/>
      <c r="IW268" s="328"/>
      <c r="IX268" s="328"/>
      <c r="IY268" s="328"/>
      <c r="IZ268" s="328"/>
      <c r="JA268" s="328"/>
      <c r="JB268" s="328"/>
      <c r="JC268" s="328"/>
      <c r="JD268" s="328"/>
      <c r="JE268" s="328"/>
      <c r="JF268" s="328"/>
      <c r="JG268" s="328"/>
      <c r="JH268" s="328"/>
      <c r="JI268" s="328"/>
      <c r="JJ268" s="328"/>
      <c r="JK268" s="328"/>
      <c r="JL268" s="328"/>
    </row>
    <row r="269" spans="25:272" hidden="1">
      <c r="DG269" s="1561"/>
      <c r="DH269" s="209"/>
      <c r="DI269" s="209"/>
      <c r="DJ269" s="217"/>
      <c r="DK269" s="209"/>
      <c r="DL269" s="217"/>
      <c r="DM269" s="209"/>
      <c r="DN269" s="209"/>
      <c r="DO269" s="209"/>
      <c r="DP269" s="209"/>
      <c r="DQ269" s="1561"/>
      <c r="DR269" s="209"/>
      <c r="DS269" s="209"/>
      <c r="DT269" s="209"/>
      <c r="DU269" s="209"/>
      <c r="DV269" s="209"/>
      <c r="DW269" s="1561"/>
      <c r="DX269" s="1561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99"/>
      <c r="EK269" s="220"/>
      <c r="EL269" s="209"/>
      <c r="EM269" s="209"/>
      <c r="EN269" s="211"/>
      <c r="EO269" s="211"/>
      <c r="EP269" s="217"/>
      <c r="EQ269" s="209"/>
      <c r="ER269" s="209"/>
      <c r="ES269" s="209"/>
      <c r="ET269" s="310"/>
      <c r="EU269" s="209"/>
      <c r="EV269" s="209"/>
      <c r="EW269" s="209"/>
      <c r="EX269" s="209"/>
      <c r="EY269" s="209"/>
      <c r="EZ269" s="209"/>
      <c r="FA269" s="209"/>
      <c r="FB269" s="209"/>
      <c r="FC269" s="209"/>
      <c r="FD269" s="209"/>
      <c r="FE269" s="209"/>
      <c r="FF269" s="220"/>
      <c r="FG269" s="220"/>
      <c r="FH269" s="209"/>
      <c r="FI269" s="209"/>
      <c r="FJ269" s="209"/>
      <c r="FK269" s="209"/>
      <c r="FL269" s="209"/>
      <c r="FM269" s="209"/>
      <c r="FN269" s="209"/>
      <c r="FO269" s="327"/>
      <c r="FP269" s="328"/>
      <c r="FQ269" s="328"/>
      <c r="FR269" s="328"/>
      <c r="FS269" s="328"/>
      <c r="FT269" s="328"/>
      <c r="FU269" s="328"/>
      <c r="FV269" s="328"/>
      <c r="FW269" s="328"/>
      <c r="FX269" s="328"/>
      <c r="FY269" s="328"/>
      <c r="FZ269" s="328"/>
      <c r="GA269" s="328"/>
      <c r="GB269" s="328"/>
      <c r="GC269" s="328"/>
      <c r="GD269" s="328"/>
      <c r="GE269" s="328"/>
      <c r="GF269" s="328"/>
      <c r="GG269" s="328"/>
      <c r="GH269" s="328"/>
      <c r="GI269" s="328"/>
      <c r="GJ269" s="328"/>
      <c r="GK269" s="328"/>
      <c r="GL269" s="328"/>
      <c r="GM269" s="328"/>
      <c r="GN269" s="328"/>
      <c r="GO269" s="328"/>
      <c r="GP269" s="328"/>
      <c r="GQ269" s="328"/>
      <c r="GR269" s="328"/>
      <c r="GS269" s="328"/>
      <c r="GT269" s="328"/>
      <c r="GU269" s="328"/>
      <c r="GV269" s="328"/>
      <c r="GW269" s="328"/>
      <c r="GX269" s="328"/>
      <c r="GY269" s="328"/>
      <c r="GZ269" s="328"/>
      <c r="HA269" s="328"/>
      <c r="HB269" s="328"/>
      <c r="HC269" s="328"/>
      <c r="HD269" s="328"/>
      <c r="HE269" s="328"/>
      <c r="HF269" s="328"/>
      <c r="HG269" s="328"/>
      <c r="HH269" s="328"/>
      <c r="HI269" s="328"/>
      <c r="HJ269" s="328"/>
      <c r="HK269" s="328"/>
      <c r="HL269" s="328"/>
      <c r="HM269" s="328"/>
      <c r="HN269" s="328"/>
      <c r="HO269" s="328"/>
      <c r="HP269" s="328"/>
      <c r="HQ269" s="328"/>
      <c r="HR269" s="328"/>
      <c r="HS269" s="328"/>
      <c r="HT269" s="328"/>
      <c r="HU269" s="328"/>
      <c r="HV269" s="328"/>
      <c r="HW269" s="328"/>
      <c r="HX269" s="328"/>
      <c r="HY269" s="328"/>
      <c r="HZ269" s="328"/>
      <c r="IA269" s="328"/>
      <c r="IB269" s="328"/>
      <c r="IC269" s="328"/>
      <c r="ID269" s="328"/>
      <c r="IE269" s="328"/>
      <c r="IF269" s="328"/>
      <c r="IG269" s="328"/>
      <c r="IH269" s="328"/>
      <c r="II269" s="328"/>
      <c r="IJ269" s="328"/>
      <c r="IK269" s="328"/>
      <c r="IL269" s="328"/>
      <c r="IM269" s="328"/>
      <c r="IN269" s="328"/>
      <c r="IO269" s="328"/>
      <c r="IP269" s="328"/>
      <c r="IQ269" s="328"/>
      <c r="IR269" s="328"/>
      <c r="IS269" s="328"/>
      <c r="IT269" s="328"/>
      <c r="IU269" s="328"/>
      <c r="IV269" s="328"/>
      <c r="IW269" s="328"/>
      <c r="IX269" s="328"/>
      <c r="IY269" s="328"/>
      <c r="IZ269" s="328"/>
      <c r="JA269" s="328"/>
      <c r="JB269" s="328"/>
      <c r="JC269" s="328"/>
      <c r="JD269" s="328"/>
      <c r="JE269" s="328"/>
      <c r="JF269" s="328"/>
      <c r="JG269" s="328"/>
      <c r="JH269" s="328"/>
      <c r="JI269" s="328"/>
      <c r="JJ269" s="328"/>
      <c r="JK269" s="328"/>
      <c r="JL269" s="328"/>
    </row>
    <row r="270" spans="25:272" hidden="1">
      <c r="DG270" s="1561"/>
      <c r="DH270" s="209"/>
      <c r="DI270" s="209"/>
      <c r="DJ270" s="217"/>
      <c r="DK270" s="209"/>
      <c r="DL270" s="217"/>
      <c r="DM270" s="209"/>
      <c r="DN270" s="209"/>
      <c r="DO270" s="209"/>
      <c r="DP270" s="209"/>
      <c r="DQ270" s="1561"/>
      <c r="DR270" s="209"/>
      <c r="DS270" s="209"/>
      <c r="DT270" s="209"/>
      <c r="DU270" s="209"/>
      <c r="DV270" s="209"/>
      <c r="DW270" s="1561"/>
      <c r="DX270" s="1561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99"/>
      <c r="EK270" s="220"/>
      <c r="EL270" s="209"/>
      <c r="EM270" s="209"/>
      <c r="EN270" s="211"/>
      <c r="EO270" s="211"/>
      <c r="EP270" s="217"/>
      <c r="EQ270" s="209"/>
      <c r="ER270" s="209"/>
      <c r="ES270" s="209"/>
      <c r="ET270" s="310"/>
      <c r="EU270" s="209"/>
      <c r="EV270" s="209"/>
      <c r="EW270" s="209"/>
      <c r="EX270" s="209"/>
      <c r="EY270" s="209"/>
      <c r="EZ270" s="209"/>
      <c r="FA270" s="209"/>
      <c r="FB270" s="209"/>
      <c r="FC270" s="209"/>
      <c r="FD270" s="209"/>
      <c r="FE270" s="209"/>
      <c r="FF270" s="220"/>
      <c r="FG270" s="220"/>
      <c r="FH270" s="209"/>
      <c r="FI270" s="209"/>
      <c r="FJ270" s="209"/>
      <c r="FK270" s="209"/>
      <c r="FL270" s="209"/>
      <c r="FM270" s="209"/>
      <c r="FN270" s="209"/>
      <c r="FO270" s="327"/>
      <c r="FP270" s="328"/>
      <c r="FQ270" s="328"/>
      <c r="FR270" s="328"/>
      <c r="FS270" s="328"/>
      <c r="FT270" s="328"/>
      <c r="FU270" s="328"/>
      <c r="FV270" s="328"/>
      <c r="FW270" s="328"/>
      <c r="FX270" s="328"/>
      <c r="FY270" s="328"/>
      <c r="FZ270" s="328"/>
      <c r="GA270" s="328"/>
      <c r="GB270" s="328"/>
      <c r="GC270" s="328"/>
      <c r="GD270" s="328"/>
      <c r="GE270" s="328"/>
      <c r="GF270" s="328"/>
      <c r="GG270" s="328"/>
      <c r="GH270" s="328"/>
      <c r="GI270" s="328"/>
      <c r="GJ270" s="328"/>
      <c r="GK270" s="328"/>
      <c r="GL270" s="328"/>
      <c r="GM270" s="328"/>
      <c r="GN270" s="328"/>
      <c r="GO270" s="328"/>
      <c r="GP270" s="328"/>
      <c r="GQ270" s="328"/>
      <c r="GR270" s="328"/>
      <c r="GS270" s="328"/>
      <c r="GT270" s="328"/>
      <c r="GU270" s="328"/>
      <c r="GV270" s="328"/>
      <c r="GW270" s="328"/>
      <c r="GX270" s="328"/>
      <c r="GY270" s="328"/>
      <c r="GZ270" s="328"/>
      <c r="HA270" s="328"/>
      <c r="HB270" s="328"/>
      <c r="HC270" s="328"/>
      <c r="HD270" s="328"/>
      <c r="HE270" s="328"/>
      <c r="HF270" s="328"/>
      <c r="HG270" s="328"/>
      <c r="HH270" s="328"/>
      <c r="HI270" s="328"/>
      <c r="HJ270" s="328"/>
      <c r="HK270" s="328"/>
      <c r="HL270" s="328"/>
      <c r="HM270" s="328"/>
      <c r="HN270" s="328"/>
      <c r="HO270" s="328"/>
      <c r="HP270" s="328"/>
      <c r="HQ270" s="328"/>
      <c r="HR270" s="328"/>
      <c r="HS270" s="328"/>
      <c r="HT270" s="328"/>
      <c r="HU270" s="328"/>
      <c r="HV270" s="328"/>
      <c r="HW270" s="328"/>
      <c r="HX270" s="328"/>
      <c r="HY270" s="328"/>
      <c r="HZ270" s="328"/>
      <c r="IA270" s="328"/>
      <c r="IB270" s="328"/>
      <c r="IC270" s="328"/>
      <c r="ID270" s="328"/>
      <c r="IE270" s="328"/>
      <c r="IF270" s="328"/>
      <c r="IG270" s="328"/>
      <c r="IH270" s="328"/>
      <c r="II270" s="328"/>
      <c r="IJ270" s="328"/>
      <c r="IK270" s="328"/>
      <c r="IL270" s="328"/>
      <c r="IM270" s="328"/>
      <c r="IN270" s="328"/>
      <c r="IO270" s="328"/>
      <c r="IP270" s="328"/>
      <c r="IQ270" s="328"/>
      <c r="IR270" s="328"/>
      <c r="IS270" s="328"/>
      <c r="IT270" s="328"/>
      <c r="IU270" s="328"/>
      <c r="IV270" s="328"/>
      <c r="IW270" s="328"/>
      <c r="IX270" s="328"/>
      <c r="IY270" s="328"/>
      <c r="IZ270" s="328"/>
      <c r="JA270" s="328"/>
      <c r="JB270" s="328"/>
      <c r="JC270" s="328"/>
      <c r="JD270" s="328"/>
      <c r="JE270" s="328"/>
      <c r="JF270" s="328"/>
      <c r="JG270" s="328"/>
      <c r="JH270" s="328"/>
      <c r="JI270" s="328"/>
      <c r="JJ270" s="328"/>
      <c r="JK270" s="328"/>
      <c r="JL270" s="328"/>
    </row>
    <row r="271" spans="25:272" ht="15.6" hidden="1" thickBot="1">
      <c r="BC271" s="1362"/>
      <c r="BJ271" s="1935" t="s">
        <v>225</v>
      </c>
      <c r="BK271" s="1935"/>
      <c r="BL271" s="1935"/>
      <c r="BM271" s="1935"/>
      <c r="BN271" s="1935"/>
      <c r="BO271" s="1935"/>
      <c r="BP271" s="1935"/>
      <c r="BQ271" s="1935"/>
      <c r="BR271" s="1935" t="s">
        <v>165</v>
      </c>
      <c r="BS271" s="1935"/>
      <c r="BT271" s="1935"/>
      <c r="BU271" s="1935"/>
      <c r="BV271" s="1935" t="s">
        <v>103</v>
      </c>
      <c r="BW271" s="1935"/>
      <c r="BX271" s="1935"/>
      <c r="BY271" s="1935"/>
      <c r="BZ271" s="1935"/>
      <c r="CA271" s="1935"/>
      <c r="CB271" s="1935"/>
      <c r="CC271" s="1935"/>
      <c r="CD271" s="1935"/>
      <c r="CE271" s="1935"/>
      <c r="CF271" s="1940" t="str">
        <f>IF(AF94="","","Actual")</f>
        <v/>
      </c>
      <c r="CG271" s="1940"/>
      <c r="CH271" s="1940"/>
      <c r="CI271" s="1940"/>
      <c r="CJ271" s="1940"/>
      <c r="DG271" s="1561"/>
      <c r="DH271" s="209"/>
      <c r="DI271" s="209"/>
      <c r="DJ271" s="217"/>
      <c r="DK271" s="209"/>
      <c r="DL271" s="217"/>
      <c r="DM271" s="209"/>
      <c r="DN271" s="209"/>
      <c r="DO271" s="209"/>
      <c r="DP271" s="209"/>
      <c r="DQ271" s="1561"/>
      <c r="DR271" s="209"/>
      <c r="DS271" s="209"/>
      <c r="DT271" s="209"/>
      <c r="DU271" s="209"/>
      <c r="DV271" s="209"/>
      <c r="DW271" s="1561"/>
      <c r="DX271" s="1561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99"/>
      <c r="EK271" s="220"/>
      <c r="EL271" s="209"/>
      <c r="EM271" s="209"/>
      <c r="EN271" s="211"/>
      <c r="EO271" s="211"/>
      <c r="EP271" s="217"/>
      <c r="EQ271" s="209"/>
      <c r="ER271" s="209"/>
      <c r="ES271" s="209"/>
      <c r="ET271" s="209"/>
      <c r="EU271" s="209"/>
      <c r="EV271" s="209"/>
      <c r="EW271" s="209"/>
      <c r="EX271" s="209"/>
      <c r="EY271" s="209"/>
      <c r="EZ271" s="209"/>
      <c r="FA271" s="209"/>
      <c r="FB271" s="209"/>
      <c r="FC271" s="209"/>
      <c r="FD271" s="209"/>
      <c r="FE271" s="209"/>
      <c r="FF271" s="220"/>
      <c r="FG271" s="220"/>
      <c r="FH271" s="209"/>
      <c r="FI271" s="209"/>
      <c r="FJ271" s="209"/>
      <c r="FK271" s="209"/>
      <c r="FL271" s="209"/>
      <c r="FM271" s="209"/>
      <c r="FN271" s="209"/>
      <c r="FO271" s="327"/>
      <c r="FP271" s="328"/>
      <c r="FQ271" s="328"/>
      <c r="FR271" s="328"/>
      <c r="FS271" s="328"/>
      <c r="FT271" s="328"/>
      <c r="FU271" s="328"/>
      <c r="FV271" s="328"/>
      <c r="FW271" s="328"/>
      <c r="FX271" s="328"/>
      <c r="FY271" s="328"/>
      <c r="FZ271" s="328"/>
      <c r="GA271" s="328"/>
      <c r="GB271" s="328"/>
      <c r="GC271" s="328"/>
      <c r="GD271" s="328"/>
      <c r="GE271" s="328"/>
      <c r="GF271" s="328"/>
      <c r="GG271" s="328"/>
      <c r="GH271" s="328"/>
      <c r="GI271" s="328"/>
      <c r="GJ271" s="328"/>
      <c r="GK271" s="328"/>
      <c r="GL271" s="328"/>
      <c r="GM271" s="328"/>
      <c r="GN271" s="328"/>
      <c r="GO271" s="328"/>
      <c r="GP271" s="328"/>
      <c r="GQ271" s="328"/>
      <c r="GR271" s="328"/>
      <c r="GS271" s="328"/>
      <c r="GT271" s="328"/>
      <c r="GU271" s="328"/>
      <c r="GV271" s="328"/>
      <c r="GW271" s="328"/>
      <c r="GX271" s="328"/>
      <c r="GY271" s="328"/>
      <c r="GZ271" s="328"/>
      <c r="HA271" s="328"/>
      <c r="HB271" s="328"/>
      <c r="HC271" s="328"/>
      <c r="HD271" s="328"/>
      <c r="HE271" s="328"/>
      <c r="HF271" s="328"/>
      <c r="HG271" s="328"/>
      <c r="HH271" s="328"/>
      <c r="HI271" s="328"/>
      <c r="HJ271" s="328"/>
      <c r="HK271" s="328"/>
      <c r="HL271" s="328"/>
      <c r="HM271" s="328"/>
      <c r="HN271" s="328"/>
      <c r="HO271" s="328"/>
      <c r="HP271" s="328"/>
      <c r="HQ271" s="328"/>
      <c r="HR271" s="328"/>
      <c r="HS271" s="328"/>
      <c r="HT271" s="328"/>
      <c r="HU271" s="328"/>
      <c r="HV271" s="328"/>
      <c r="HW271" s="328"/>
      <c r="HX271" s="328"/>
      <c r="HY271" s="328"/>
      <c r="HZ271" s="328"/>
      <c r="IA271" s="328"/>
      <c r="IB271" s="328"/>
      <c r="IC271" s="328"/>
      <c r="ID271" s="328"/>
      <c r="IE271" s="328"/>
      <c r="IF271" s="328"/>
      <c r="IG271" s="328"/>
      <c r="IH271" s="328"/>
      <c r="II271" s="328"/>
      <c r="IJ271" s="328"/>
      <c r="IK271" s="328"/>
      <c r="IL271" s="328"/>
      <c r="IM271" s="328"/>
      <c r="IN271" s="328"/>
      <c r="IO271" s="328"/>
      <c r="IP271" s="328"/>
      <c r="IQ271" s="328"/>
      <c r="IR271" s="328"/>
      <c r="IS271" s="328"/>
      <c r="IT271" s="328"/>
      <c r="IU271" s="328"/>
      <c r="IV271" s="328"/>
      <c r="IW271" s="328"/>
      <c r="IX271" s="328"/>
      <c r="IY271" s="328"/>
      <c r="IZ271" s="328"/>
      <c r="JA271" s="328"/>
      <c r="JB271" s="328"/>
      <c r="JC271" s="328"/>
      <c r="JD271" s="328"/>
      <c r="JE271" s="328"/>
      <c r="JF271" s="328"/>
      <c r="JG271" s="328"/>
      <c r="JH271" s="328"/>
      <c r="JI271" s="328"/>
      <c r="JJ271" s="328"/>
      <c r="JK271" s="328"/>
      <c r="JL271" s="328"/>
    </row>
    <row r="272" spans="25:272" ht="15.6" hidden="1" thickTop="1">
      <c r="BC272" s="1362"/>
      <c r="BD272" s="1935"/>
      <c r="BE272" s="1935"/>
      <c r="BF272" s="1935"/>
      <c r="BG272" s="1935"/>
      <c r="BH272" s="1935"/>
      <c r="BI272" s="1935"/>
      <c r="BJ272" s="1935" t="s">
        <v>226</v>
      </c>
      <c r="BK272" s="1935"/>
      <c r="BL272" s="1935"/>
      <c r="BM272" s="1935"/>
      <c r="BN272" s="1935"/>
      <c r="BO272" s="1935"/>
      <c r="BP272" s="1935"/>
      <c r="BQ272" s="1935"/>
      <c r="BS272" s="1201"/>
      <c r="BT272" s="1201"/>
      <c r="BU272" s="1201"/>
      <c r="BW272" s="1201"/>
      <c r="BX272" s="1201"/>
      <c r="BY272" s="1201"/>
      <c r="BZ272" s="1201"/>
      <c r="CA272" s="1202"/>
      <c r="CB272" s="1348"/>
      <c r="CC272" s="1348"/>
      <c r="CD272" s="1203"/>
      <c r="CE272" s="1203"/>
      <c r="CG272" s="329"/>
      <c r="CH272" s="329"/>
      <c r="CI272" s="329"/>
      <c r="CJ272" s="329"/>
      <c r="DG272" s="1561"/>
      <c r="DH272" s="209"/>
      <c r="DI272" s="209"/>
      <c r="DJ272" s="217"/>
      <c r="DK272" s="209"/>
      <c r="DL272" s="217"/>
      <c r="DM272" s="209"/>
      <c r="DN272" s="209"/>
      <c r="DO272" s="209"/>
      <c r="DP272" s="209"/>
      <c r="DQ272" s="1561"/>
      <c r="DR272" s="209"/>
      <c r="DS272" s="209"/>
      <c r="DT272" s="209"/>
      <c r="DU272" s="209"/>
      <c r="DV272" s="209"/>
      <c r="DW272" s="1561"/>
      <c r="DX272" s="1561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99"/>
      <c r="EK272" s="220"/>
      <c r="EL272" s="209"/>
      <c r="EM272" s="209"/>
      <c r="EN272" s="211"/>
      <c r="EO272" s="211"/>
      <c r="EP272" s="217"/>
      <c r="EQ272" s="209"/>
      <c r="ER272" s="209"/>
      <c r="ES272" s="209"/>
      <c r="ET272" s="209"/>
      <c r="EU272" s="209"/>
      <c r="EV272" s="209"/>
      <c r="EW272" s="209"/>
      <c r="EX272" s="209"/>
      <c r="EY272" s="209"/>
      <c r="EZ272" s="209"/>
      <c r="FA272" s="209"/>
      <c r="FB272" s="209"/>
      <c r="FC272" s="209"/>
      <c r="FD272" s="209"/>
      <c r="FE272" s="209"/>
      <c r="FF272" s="220"/>
      <c r="FG272" s="220"/>
      <c r="FH272" s="209"/>
      <c r="FI272" s="209"/>
      <c r="FJ272" s="209"/>
      <c r="FK272" s="209"/>
      <c r="FL272" s="209"/>
      <c r="FM272" s="209"/>
      <c r="FN272" s="209"/>
      <c r="FO272" s="327"/>
      <c r="FP272" s="328"/>
      <c r="FQ272" s="328"/>
      <c r="FR272" s="328"/>
      <c r="FS272" s="328"/>
      <c r="FT272" s="328"/>
      <c r="FU272" s="328"/>
      <c r="FV272" s="328"/>
      <c r="FW272" s="328"/>
      <c r="FX272" s="328"/>
      <c r="FY272" s="328"/>
      <c r="FZ272" s="328"/>
      <c r="GA272" s="328"/>
      <c r="GB272" s="328"/>
      <c r="GC272" s="328"/>
      <c r="GD272" s="328"/>
      <c r="GE272" s="328"/>
      <c r="GF272" s="328"/>
      <c r="GG272" s="328"/>
      <c r="GH272" s="328"/>
      <c r="GI272" s="328"/>
      <c r="GJ272" s="328"/>
      <c r="GK272" s="328"/>
      <c r="GL272" s="328"/>
      <c r="GM272" s="328"/>
      <c r="GN272" s="328"/>
      <c r="GO272" s="328"/>
      <c r="GP272" s="328"/>
      <c r="GQ272" s="328"/>
      <c r="GR272" s="328"/>
      <c r="GS272" s="328"/>
      <c r="GT272" s="328"/>
      <c r="GU272" s="328"/>
      <c r="GV272" s="328"/>
      <c r="GW272" s="328"/>
      <c r="GX272" s="328"/>
      <c r="GY272" s="328"/>
      <c r="GZ272" s="328"/>
      <c r="HA272" s="328"/>
      <c r="HB272" s="328"/>
      <c r="HC272" s="328"/>
      <c r="HD272" s="328"/>
      <c r="HE272" s="328"/>
      <c r="HF272" s="328"/>
      <c r="HG272" s="328"/>
      <c r="HH272" s="328"/>
      <c r="HI272" s="328"/>
      <c r="HJ272" s="328"/>
      <c r="HK272" s="328"/>
      <c r="HL272" s="328"/>
      <c r="HM272" s="328"/>
      <c r="HN272" s="328"/>
      <c r="HO272" s="328"/>
      <c r="HP272" s="328"/>
      <c r="HQ272" s="328"/>
      <c r="HR272" s="328"/>
      <c r="HS272" s="328"/>
      <c r="HT272" s="328"/>
      <c r="HU272" s="328"/>
      <c r="HV272" s="328"/>
      <c r="HW272" s="328"/>
      <c r="HX272" s="328"/>
      <c r="HY272" s="328"/>
      <c r="HZ272" s="328"/>
      <c r="IA272" s="328"/>
      <c r="IB272" s="328"/>
      <c r="IC272" s="328"/>
      <c r="ID272" s="328"/>
      <c r="IE272" s="328"/>
      <c r="IF272" s="328"/>
      <c r="IG272" s="328"/>
      <c r="IH272" s="328"/>
      <c r="II272" s="328"/>
      <c r="IJ272" s="328"/>
      <c r="IK272" s="328"/>
      <c r="IL272" s="328"/>
      <c r="IM272" s="328"/>
      <c r="IN272" s="328"/>
      <c r="IO272" s="328"/>
      <c r="IP272" s="328"/>
      <c r="IQ272" s="328"/>
      <c r="IR272" s="328"/>
      <c r="IS272" s="328"/>
      <c r="IT272" s="328"/>
      <c r="IU272" s="328"/>
      <c r="IV272" s="328"/>
      <c r="IW272" s="328"/>
      <c r="IX272" s="328"/>
      <c r="IY272" s="328"/>
      <c r="IZ272" s="328"/>
      <c r="JA272" s="328"/>
      <c r="JB272" s="328"/>
      <c r="JC272" s="328"/>
      <c r="JD272" s="328"/>
      <c r="JE272" s="328"/>
      <c r="JF272" s="328"/>
      <c r="JG272" s="328"/>
      <c r="JH272" s="328"/>
      <c r="JI272" s="328"/>
      <c r="JJ272" s="328"/>
      <c r="JK272" s="328"/>
      <c r="JL272" s="328"/>
    </row>
    <row r="273" spans="10:272" hidden="1">
      <c r="BC273" s="1362"/>
      <c r="BD273" s="1935"/>
      <c r="BE273" s="1935"/>
      <c r="BF273" s="1935"/>
      <c r="BG273" s="1935"/>
      <c r="BH273" s="1935"/>
      <c r="BI273" s="1935"/>
      <c r="BJ273" s="1935" t="s">
        <v>227</v>
      </c>
      <c r="BK273" s="1935"/>
      <c r="BL273" s="1935"/>
      <c r="BM273" s="1935"/>
      <c r="BN273" s="1935"/>
      <c r="BO273" s="1935"/>
      <c r="BP273" s="1935"/>
      <c r="BQ273" s="1935"/>
      <c r="BS273" s="1201"/>
      <c r="BT273" s="1201"/>
      <c r="BU273" s="1201"/>
      <c r="BW273" s="1201"/>
      <c r="BX273" s="1201"/>
      <c r="BY273" s="1201"/>
      <c r="BZ273" s="1201"/>
      <c r="CA273" s="1202"/>
      <c r="CB273" s="1348"/>
      <c r="CC273" s="1348"/>
      <c r="CD273" s="1203"/>
      <c r="CE273" s="1203"/>
      <c r="CG273" s="330"/>
      <c r="CH273" s="330"/>
      <c r="CI273" s="330"/>
      <c r="CJ273" s="330"/>
      <c r="DG273" s="1561"/>
      <c r="DH273" s="209"/>
      <c r="DI273" s="209"/>
      <c r="DJ273" s="217"/>
      <c r="DK273" s="209"/>
      <c r="DL273" s="217"/>
      <c r="DM273" s="209"/>
      <c r="DN273" s="209"/>
      <c r="DO273" s="209"/>
      <c r="DP273" s="209"/>
      <c r="DQ273" s="1561"/>
      <c r="DR273" s="209"/>
      <c r="DS273" s="209"/>
      <c r="DT273" s="209"/>
      <c r="DU273" s="209"/>
      <c r="DV273" s="209"/>
      <c r="DW273" s="1561"/>
      <c r="DX273" s="1561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99"/>
      <c r="EK273" s="220"/>
      <c r="EL273" s="209"/>
      <c r="EM273" s="209"/>
      <c r="EN273" s="211"/>
      <c r="EO273" s="211"/>
      <c r="EP273" s="217"/>
      <c r="EQ273" s="209"/>
      <c r="ER273" s="209"/>
      <c r="ES273" s="209"/>
      <c r="ET273" s="209"/>
      <c r="EU273" s="209"/>
      <c r="EV273" s="209"/>
      <c r="EW273" s="209"/>
      <c r="EX273" s="209"/>
      <c r="EY273" s="209"/>
      <c r="EZ273" s="209"/>
      <c r="FA273" s="209"/>
      <c r="FB273" s="209"/>
      <c r="FC273" s="209"/>
      <c r="FD273" s="209"/>
      <c r="FE273" s="209"/>
      <c r="FF273" s="220"/>
      <c r="FG273" s="220"/>
      <c r="FH273" s="209"/>
      <c r="FI273" s="209"/>
      <c r="FJ273" s="209"/>
      <c r="FK273" s="209"/>
      <c r="FL273" s="209"/>
      <c r="FM273" s="209"/>
      <c r="FN273" s="209"/>
      <c r="FO273" s="327"/>
      <c r="FP273" s="328"/>
      <c r="FQ273" s="328"/>
      <c r="FR273" s="328"/>
      <c r="FS273" s="328"/>
      <c r="FT273" s="328"/>
      <c r="FU273" s="328"/>
      <c r="FV273" s="328"/>
      <c r="FW273" s="328"/>
      <c r="FX273" s="328"/>
      <c r="FY273" s="328"/>
      <c r="FZ273" s="328"/>
      <c r="GA273" s="328"/>
      <c r="GB273" s="328"/>
      <c r="GC273" s="328"/>
      <c r="GD273" s="328"/>
      <c r="GE273" s="328"/>
      <c r="GF273" s="328"/>
      <c r="GG273" s="328"/>
      <c r="GH273" s="328"/>
      <c r="GI273" s="328"/>
      <c r="GJ273" s="328"/>
      <c r="GK273" s="328"/>
      <c r="GL273" s="328"/>
      <c r="GM273" s="328"/>
      <c r="GN273" s="328"/>
      <c r="GO273" s="328"/>
      <c r="GP273" s="328"/>
      <c r="GQ273" s="328"/>
      <c r="GR273" s="328"/>
      <c r="GS273" s="328"/>
      <c r="GT273" s="328"/>
      <c r="GU273" s="328"/>
      <c r="GV273" s="328"/>
      <c r="GW273" s="328"/>
      <c r="GX273" s="328"/>
      <c r="GY273" s="328"/>
      <c r="GZ273" s="328"/>
      <c r="HA273" s="328"/>
      <c r="HB273" s="328"/>
      <c r="HC273" s="328"/>
      <c r="HD273" s="328"/>
      <c r="HE273" s="328"/>
      <c r="HF273" s="328"/>
      <c r="HG273" s="328"/>
      <c r="HH273" s="328"/>
      <c r="HI273" s="328"/>
      <c r="HJ273" s="328"/>
      <c r="HK273" s="328"/>
      <c r="HL273" s="328"/>
      <c r="HM273" s="328"/>
      <c r="HN273" s="328"/>
      <c r="HO273" s="328"/>
      <c r="HP273" s="328"/>
      <c r="HQ273" s="328"/>
      <c r="HR273" s="328"/>
      <c r="HS273" s="328"/>
      <c r="HT273" s="328"/>
      <c r="HU273" s="328"/>
      <c r="HV273" s="328"/>
      <c r="HW273" s="328"/>
      <c r="HX273" s="328"/>
      <c r="HY273" s="328"/>
      <c r="HZ273" s="328"/>
      <c r="IA273" s="328"/>
      <c r="IB273" s="328"/>
      <c r="IC273" s="328"/>
      <c r="ID273" s="328"/>
      <c r="IE273" s="328"/>
      <c r="IF273" s="328"/>
      <c r="IG273" s="328"/>
      <c r="IH273" s="328"/>
      <c r="II273" s="328"/>
      <c r="IJ273" s="328"/>
      <c r="IK273" s="328"/>
      <c r="IL273" s="328"/>
      <c r="IM273" s="328"/>
      <c r="IN273" s="328"/>
      <c r="IO273" s="328"/>
      <c r="IP273" s="328"/>
      <c r="IQ273" s="328"/>
      <c r="IR273" s="328"/>
      <c r="IS273" s="328"/>
      <c r="IT273" s="328"/>
      <c r="IU273" s="328"/>
      <c r="IV273" s="328"/>
      <c r="IW273" s="328"/>
      <c r="IX273" s="328"/>
      <c r="IY273" s="328"/>
      <c r="IZ273" s="328"/>
      <c r="JA273" s="328"/>
      <c r="JB273" s="328"/>
      <c r="JC273" s="328"/>
      <c r="JD273" s="328"/>
      <c r="JE273" s="328"/>
      <c r="JF273" s="328"/>
      <c r="JG273" s="328"/>
      <c r="JH273" s="328"/>
      <c r="JI273" s="328"/>
      <c r="JJ273" s="328"/>
      <c r="JK273" s="328"/>
      <c r="JL273" s="328"/>
    </row>
    <row r="274" spans="10:272" hidden="1">
      <c r="BC274" s="1170"/>
      <c r="BD274" s="1170"/>
      <c r="BE274" s="1170"/>
      <c r="BF274" s="1170"/>
      <c r="BG274" s="1170"/>
      <c r="BH274" s="1170"/>
      <c r="BI274" s="1204"/>
      <c r="BJ274" s="1204"/>
      <c r="BK274" s="1204"/>
      <c r="BL274" s="1204"/>
      <c r="BM274" s="1935"/>
      <c r="BN274" s="1935"/>
      <c r="BO274" s="1935"/>
      <c r="BP274" s="1935"/>
      <c r="BQ274" s="1935"/>
      <c r="BR274" s="1936"/>
      <c r="BS274" s="1936"/>
      <c r="BT274" s="1936"/>
      <c r="BU274" s="1936"/>
      <c r="BV274" s="1936"/>
      <c r="BW274" s="1935"/>
      <c r="BX274" s="1935"/>
      <c r="BY274" s="1935"/>
      <c r="BZ274" s="1935"/>
      <c r="CA274" s="1935"/>
      <c r="CB274" s="1935"/>
      <c r="CC274" s="1935"/>
      <c r="CD274" s="1935"/>
      <c r="CE274" s="1935"/>
      <c r="DG274" s="1561"/>
      <c r="DH274" s="209"/>
      <c r="DI274" s="209"/>
      <c r="DJ274" s="217"/>
      <c r="DK274" s="209"/>
      <c r="DL274" s="217"/>
      <c r="DM274" s="209"/>
      <c r="DN274" s="209"/>
      <c r="DO274" s="209"/>
      <c r="DP274" s="209"/>
      <c r="DQ274" s="1561"/>
      <c r="DR274" s="209"/>
      <c r="DS274" s="209"/>
      <c r="DT274" s="209"/>
      <c r="DU274" s="209"/>
      <c r="DV274" s="209"/>
      <c r="DW274" s="1561"/>
      <c r="DX274" s="1561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99"/>
      <c r="EK274" s="220"/>
      <c r="EL274" s="209"/>
      <c r="EM274" s="209"/>
      <c r="EN274" s="211"/>
      <c r="EO274" s="211"/>
      <c r="EP274" s="217"/>
      <c r="EQ274" s="209"/>
      <c r="ER274" s="209"/>
      <c r="ES274" s="209"/>
      <c r="ET274" s="209"/>
      <c r="EU274" s="209"/>
      <c r="EV274" s="209"/>
      <c r="EW274" s="209"/>
      <c r="EX274" s="209"/>
      <c r="EY274" s="209"/>
      <c r="EZ274" s="209"/>
      <c r="FA274" s="209"/>
      <c r="FB274" s="209"/>
      <c r="FC274" s="209"/>
      <c r="FD274" s="209"/>
      <c r="FE274" s="209"/>
      <c r="FF274" s="220"/>
      <c r="FG274" s="220"/>
      <c r="FH274" s="209"/>
      <c r="FI274" s="209"/>
      <c r="FJ274" s="209"/>
      <c r="FK274" s="209"/>
      <c r="FL274" s="209"/>
      <c r="FM274" s="209"/>
      <c r="FN274" s="209"/>
      <c r="FO274" s="209"/>
    </row>
    <row r="275" spans="10:272" ht="31.2" hidden="1" thickBot="1">
      <c r="BC275" s="1205"/>
      <c r="BD275" s="1205"/>
      <c r="BE275" s="1205"/>
      <c r="BF275" s="1205"/>
      <c r="BG275" s="1206"/>
      <c r="BH275" s="1206"/>
      <c r="BI275" s="1204"/>
      <c r="BJ275" s="1939" t="s">
        <v>163</v>
      </c>
      <c r="BK275" s="1939"/>
      <c r="BL275" s="1939"/>
      <c r="BM275" s="1939"/>
      <c r="BN275" s="1939"/>
      <c r="BO275" s="1939"/>
      <c r="BP275" s="1939"/>
      <c r="BQ275" s="1939"/>
      <c r="BR275" s="1935"/>
      <c r="BS275" s="1935"/>
      <c r="BT275" s="1935"/>
      <c r="BU275" s="1935"/>
      <c r="BV275" s="1935"/>
      <c r="BW275" s="1935"/>
      <c r="BX275" s="1935"/>
      <c r="BY275" s="1935"/>
      <c r="BZ275" s="1935"/>
      <c r="CA275" s="1935"/>
      <c r="CB275" s="1935"/>
      <c r="CC275" s="1935"/>
      <c r="CD275" s="1935"/>
      <c r="CE275" s="1935"/>
      <c r="DG275" s="1561"/>
      <c r="DH275" s="209"/>
      <c r="DI275" s="209"/>
      <c r="DJ275" s="217"/>
      <c r="DK275" s="209"/>
      <c r="DL275" s="217"/>
      <c r="DM275" s="209"/>
      <c r="DN275" s="209"/>
      <c r="DO275" s="209"/>
      <c r="DP275" s="209"/>
      <c r="DQ275" s="1561"/>
      <c r="DR275" s="209"/>
      <c r="DS275" s="209"/>
      <c r="DT275" s="209"/>
      <c r="DU275" s="209"/>
      <c r="DV275" s="209"/>
      <c r="DW275" s="1561"/>
      <c r="DX275" s="1561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99"/>
      <c r="EK275" s="220"/>
      <c r="EL275" s="209"/>
      <c r="EM275" s="209"/>
      <c r="EN275" s="211"/>
      <c r="EO275" s="211"/>
      <c r="EP275" s="217"/>
      <c r="EQ275" s="209"/>
      <c r="ER275" s="209"/>
      <c r="ES275" s="209"/>
      <c r="ET275" s="209"/>
      <c r="EU275" s="209"/>
      <c r="EV275" s="209"/>
      <c r="EW275" s="209"/>
      <c r="EX275" s="209"/>
      <c r="EY275" s="209"/>
      <c r="EZ275" s="209"/>
      <c r="FA275" s="209"/>
      <c r="FB275" s="209"/>
      <c r="FC275" s="209"/>
      <c r="FD275" s="209"/>
      <c r="FE275" s="209"/>
      <c r="FF275" s="220"/>
      <c r="FG275" s="220"/>
      <c r="FH275" s="209"/>
      <c r="FI275" s="209"/>
      <c r="FJ275" s="209"/>
      <c r="FK275" s="209"/>
      <c r="FL275" s="209"/>
      <c r="FM275" s="209"/>
      <c r="FN275" s="209"/>
      <c r="FO275" s="209"/>
      <c r="HC275" s="331"/>
      <c r="HD275" s="331"/>
      <c r="HE275" s="331"/>
      <c r="HF275" s="331"/>
      <c r="HG275" s="331"/>
      <c r="HH275" s="331"/>
      <c r="HI275" s="331"/>
      <c r="HJ275" s="331"/>
      <c r="HK275" s="331"/>
      <c r="HL275" s="331"/>
      <c r="HM275" s="331"/>
      <c r="HN275" s="331"/>
      <c r="HO275" s="331"/>
      <c r="HP275" s="331"/>
      <c r="HQ275" s="331"/>
      <c r="HR275" s="331"/>
      <c r="HS275" s="331"/>
      <c r="HT275" s="331"/>
      <c r="HU275" s="331"/>
      <c r="HV275" s="331"/>
      <c r="HW275" s="331"/>
      <c r="HX275" s="331"/>
      <c r="HY275" s="331"/>
      <c r="HZ275" s="331"/>
      <c r="IA275" s="331"/>
      <c r="IB275" s="331"/>
      <c r="IC275" s="331"/>
      <c r="ID275" s="331"/>
      <c r="IE275" s="331"/>
      <c r="IF275" s="331"/>
      <c r="IG275" s="331"/>
      <c r="IH275" s="331"/>
      <c r="II275" s="331"/>
      <c r="IJ275" s="331"/>
      <c r="IK275" s="331"/>
      <c r="IL275" s="331"/>
      <c r="IM275" s="331"/>
      <c r="IN275" s="331"/>
      <c r="IO275" s="331"/>
      <c r="IP275" s="331"/>
      <c r="IQ275" s="331"/>
      <c r="IR275" s="331"/>
      <c r="IS275" s="331"/>
      <c r="IT275" s="331"/>
      <c r="IU275" s="331"/>
      <c r="IV275" s="331"/>
      <c r="IW275" s="331"/>
      <c r="IX275" s="331"/>
      <c r="IY275" s="331"/>
      <c r="IZ275" s="331"/>
      <c r="JA275" s="331"/>
      <c r="JB275" s="331"/>
      <c r="JC275" s="331"/>
      <c r="JD275" s="331"/>
      <c r="JE275" s="331"/>
      <c r="JF275" s="331"/>
      <c r="JG275" s="331"/>
      <c r="JH275" s="331"/>
      <c r="JI275" s="331"/>
      <c r="JJ275" s="331"/>
      <c r="JK275" s="331"/>
      <c r="JL275" s="331"/>
    </row>
    <row r="276" spans="10:272" ht="30.6" hidden="1">
      <c r="BC276" s="1205"/>
      <c r="BD276" s="1205"/>
      <c r="BE276" s="1205"/>
      <c r="BF276" s="1205"/>
      <c r="BG276" s="1206"/>
      <c r="BH276" s="1206"/>
      <c r="BI276" s="1206"/>
      <c r="BJ276" s="1935" t="s">
        <v>226</v>
      </c>
      <c r="BK276" s="1935"/>
      <c r="BL276" s="1935"/>
      <c r="BM276" s="1935"/>
      <c r="BN276" s="1935"/>
      <c r="BO276" s="1935"/>
      <c r="BP276" s="1935"/>
      <c r="BQ276" s="1935"/>
      <c r="BS276" s="1207"/>
      <c r="BT276" s="1207"/>
      <c r="BU276" s="1207"/>
      <c r="BW276" s="1207"/>
      <c r="BX276" s="1207"/>
      <c r="BY276" s="1207"/>
      <c r="BZ276" s="1207"/>
      <c r="CA276" s="1208"/>
      <c r="CB276" s="1349"/>
      <c r="CC276" s="1543"/>
      <c r="CE276" s="1209"/>
      <c r="CF276" s="332"/>
      <c r="CG276" s="332"/>
      <c r="CH276" s="332"/>
      <c r="DG276" s="1561"/>
      <c r="DH276" s="209"/>
      <c r="DI276" s="209"/>
      <c r="DJ276" s="217"/>
      <c r="DK276" s="209"/>
      <c r="DL276" s="217"/>
      <c r="DM276" s="209"/>
      <c r="DN276" s="209"/>
      <c r="DO276" s="209"/>
      <c r="DP276" s="209"/>
      <c r="DQ276" s="1561"/>
      <c r="DR276" s="209"/>
      <c r="DS276" s="209"/>
      <c r="DT276" s="209"/>
      <c r="DU276" s="209"/>
      <c r="DV276" s="209"/>
      <c r="DW276" s="1561"/>
      <c r="DX276" s="1561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99"/>
      <c r="EK276" s="220"/>
      <c r="EL276" s="209"/>
      <c r="EM276" s="209"/>
      <c r="EN276" s="211"/>
      <c r="EO276" s="211"/>
      <c r="EP276" s="217"/>
      <c r="EQ276" s="209"/>
      <c r="ER276" s="209"/>
      <c r="ES276" s="209"/>
      <c r="ET276" s="209"/>
      <c r="EU276" s="209"/>
      <c r="EV276" s="209"/>
      <c r="EW276" s="209"/>
      <c r="EX276" s="209"/>
      <c r="EY276" s="209"/>
      <c r="EZ276" s="209"/>
      <c r="FA276" s="209"/>
      <c r="FB276" s="209"/>
      <c r="FC276" s="209"/>
      <c r="FD276" s="209"/>
      <c r="FE276" s="209"/>
      <c r="FF276" s="220"/>
      <c r="FG276" s="220"/>
      <c r="FH276" s="209"/>
      <c r="FI276" s="209"/>
      <c r="FJ276" s="209"/>
      <c r="FK276" s="209"/>
      <c r="FL276" s="209"/>
      <c r="FM276" s="209"/>
      <c r="FN276" s="209"/>
      <c r="FO276" s="209"/>
    </row>
    <row r="277" spans="10:272" hidden="1">
      <c r="BJ277" s="1935" t="s">
        <v>227</v>
      </c>
      <c r="BK277" s="1935"/>
      <c r="BL277" s="1935"/>
      <c r="BM277" s="1935"/>
      <c r="BN277" s="1935"/>
      <c r="BO277" s="1935"/>
      <c r="BP277" s="1935"/>
      <c r="BQ277" s="1935"/>
      <c r="BS277" s="1210"/>
      <c r="BT277" s="1210"/>
      <c r="BU277" s="1211"/>
      <c r="BW277" s="1210"/>
      <c r="BX277" s="1210"/>
      <c r="BY277" s="1210"/>
      <c r="BZ277" s="1210"/>
      <c r="CA277" s="1212"/>
      <c r="CB277" s="1350"/>
      <c r="CC277" s="1544"/>
      <c r="CE277" s="1213"/>
      <c r="CF277" s="330"/>
      <c r="CG277" s="330"/>
      <c r="CH277" s="330"/>
      <c r="DG277" s="1561"/>
      <c r="DH277" s="209"/>
      <c r="DI277" s="209"/>
      <c r="DJ277" s="217"/>
      <c r="DK277" s="209"/>
      <c r="DL277" s="217"/>
      <c r="DM277" s="209"/>
      <c r="DN277" s="209"/>
      <c r="DO277" s="209"/>
      <c r="DP277" s="209"/>
      <c r="DQ277" s="1561"/>
      <c r="DR277" s="209"/>
      <c r="DS277" s="209"/>
      <c r="DT277" s="209"/>
      <c r="DU277" s="209"/>
      <c r="DV277" s="209"/>
      <c r="DW277" s="1561"/>
      <c r="DX277" s="1561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99"/>
      <c r="EK277" s="220"/>
      <c r="EL277" s="209"/>
      <c r="EM277" s="209"/>
      <c r="EN277" s="211"/>
      <c r="EO277" s="211"/>
      <c r="EP277" s="217"/>
      <c r="EQ277" s="209"/>
      <c r="ER277" s="209"/>
      <c r="ES277" s="209"/>
      <c r="ET277" s="209"/>
      <c r="EU277" s="209"/>
      <c r="EV277" s="209"/>
      <c r="EW277" s="209"/>
      <c r="EX277" s="209"/>
      <c r="EY277" s="209"/>
      <c r="EZ277" s="209"/>
      <c r="FA277" s="209"/>
      <c r="FB277" s="209"/>
      <c r="FC277" s="209"/>
      <c r="FD277" s="209"/>
      <c r="FE277" s="209"/>
      <c r="FF277" s="220"/>
      <c r="FG277" s="220"/>
      <c r="FH277" s="209"/>
      <c r="FI277" s="209"/>
      <c r="FJ277" s="209"/>
      <c r="FK277" s="209"/>
      <c r="FL277" s="209"/>
      <c r="FM277" s="209"/>
      <c r="FN277" s="209"/>
      <c r="FO277" s="209"/>
    </row>
    <row r="278" spans="10:272" hidden="1">
      <c r="BM278" s="1935"/>
      <c r="BN278" s="1935"/>
      <c r="BO278" s="1935"/>
      <c r="BP278" s="1935"/>
      <c r="BQ278" s="1935"/>
      <c r="BR278" s="1214"/>
      <c r="BS278" s="1215"/>
      <c r="BT278" s="1215"/>
      <c r="BU278" s="1216"/>
      <c r="BV278" s="1217"/>
      <c r="BW278" s="1215"/>
      <c r="BX278" s="1215"/>
      <c r="BY278" s="1215"/>
      <c r="BZ278" s="1215"/>
      <c r="CA278" s="1218"/>
      <c r="CB278" s="1351"/>
      <c r="CC278" s="1545"/>
      <c r="CD278" s="1219"/>
      <c r="CE278" s="1219"/>
      <c r="CF278" s="333"/>
      <c r="CG278" s="333"/>
      <c r="CH278" s="333"/>
      <c r="DG278" s="1561"/>
      <c r="DH278" s="209"/>
      <c r="DI278" s="209"/>
      <c r="DJ278" s="217"/>
      <c r="DK278" s="209"/>
      <c r="DL278" s="217"/>
      <c r="DM278" s="209"/>
      <c r="DN278" s="209"/>
      <c r="DO278" s="209"/>
      <c r="DP278" s="209"/>
      <c r="DQ278" s="1561"/>
      <c r="DR278" s="209"/>
      <c r="DS278" s="209"/>
      <c r="DT278" s="209"/>
      <c r="DU278" s="209"/>
      <c r="DV278" s="209"/>
      <c r="DW278" s="1561"/>
      <c r="DX278" s="1561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99"/>
      <c r="EK278" s="220"/>
      <c r="EL278" s="209"/>
      <c r="EM278" s="209"/>
      <c r="EN278" s="211"/>
      <c r="EO278" s="211"/>
      <c r="EP278" s="217"/>
      <c r="EQ278" s="209"/>
      <c r="ER278" s="209"/>
      <c r="ES278" s="209"/>
      <c r="ET278" s="209"/>
      <c r="EU278" s="209"/>
      <c r="EV278" s="209"/>
      <c r="EW278" s="209"/>
      <c r="EX278" s="209"/>
      <c r="EY278" s="209"/>
      <c r="EZ278" s="209"/>
      <c r="FA278" s="209"/>
      <c r="FB278" s="209"/>
      <c r="FC278" s="209"/>
      <c r="FD278" s="209"/>
      <c r="FE278" s="209"/>
      <c r="FF278" s="220"/>
      <c r="FG278" s="220"/>
      <c r="FH278" s="209"/>
      <c r="FI278" s="209"/>
      <c r="FJ278" s="209"/>
      <c r="FK278" s="209"/>
      <c r="FL278" s="209"/>
      <c r="FM278" s="209"/>
      <c r="FN278" s="209"/>
      <c r="FO278" s="209"/>
    </row>
    <row r="279" spans="10:272" hidden="1">
      <c r="DG279" s="1561"/>
      <c r="DH279" s="209"/>
      <c r="DI279" s="209"/>
      <c r="DJ279" s="217"/>
      <c r="DK279" s="209"/>
      <c r="DL279" s="217"/>
      <c r="DM279" s="209"/>
      <c r="DN279" s="209"/>
      <c r="DO279" s="209"/>
      <c r="DP279" s="209"/>
      <c r="DQ279" s="1561"/>
      <c r="DR279" s="209"/>
      <c r="DS279" s="209"/>
      <c r="DT279" s="209"/>
      <c r="DU279" s="209"/>
      <c r="DV279" s="209"/>
      <c r="DW279" s="1561"/>
      <c r="DX279" s="1561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99"/>
      <c r="EK279" s="220"/>
      <c r="EL279" s="209"/>
      <c r="EM279" s="209"/>
      <c r="EN279" s="211"/>
      <c r="EO279" s="211"/>
      <c r="EP279" s="217"/>
      <c r="EQ279" s="209"/>
      <c r="ER279" s="209"/>
      <c r="ES279" s="209"/>
      <c r="ET279" s="209"/>
      <c r="EU279" s="209"/>
      <c r="EV279" s="209"/>
      <c r="EW279" s="209"/>
      <c r="EX279" s="209"/>
      <c r="EY279" s="209"/>
      <c r="EZ279" s="209"/>
      <c r="FA279" s="209"/>
      <c r="FB279" s="209"/>
      <c r="FC279" s="209"/>
      <c r="FD279" s="209"/>
      <c r="FE279" s="209"/>
      <c r="FF279" s="220"/>
      <c r="FG279" s="220"/>
      <c r="FH279" s="209"/>
      <c r="FI279" s="209"/>
      <c r="FJ279" s="209"/>
      <c r="FK279" s="209"/>
      <c r="FL279" s="209"/>
      <c r="FM279" s="209"/>
      <c r="FN279" s="209"/>
      <c r="FO279" s="209"/>
    </row>
    <row r="280" spans="10:272" hidden="1">
      <c r="BV280" s="1936" t="str">
        <f>IF(DR382=0,0,DR382)</f>
        <v/>
      </c>
      <c r="BW280" s="1936"/>
      <c r="BX280" s="1936"/>
      <c r="BY280" s="1936"/>
      <c r="BZ280" s="1936"/>
      <c r="CA280" s="1936"/>
      <c r="CB280" s="1936"/>
      <c r="CC280" s="1936"/>
      <c r="CD280" s="1936"/>
      <c r="CE280" s="1936"/>
      <c r="DG280" s="1561"/>
      <c r="DH280" s="209"/>
      <c r="DI280" s="209"/>
      <c r="DJ280" s="217"/>
      <c r="DK280" s="209"/>
      <c r="DL280" s="217"/>
      <c r="DM280" s="209"/>
      <c r="DN280" s="209"/>
      <c r="DO280" s="209"/>
      <c r="DP280" s="209"/>
      <c r="DQ280" s="1561"/>
      <c r="DR280" s="209"/>
      <c r="DS280" s="209"/>
      <c r="DT280" s="209"/>
      <c r="DU280" s="209"/>
      <c r="DV280" s="209"/>
      <c r="DW280" s="1561"/>
      <c r="DX280" s="1561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99"/>
      <c r="EK280" s="220"/>
      <c r="EL280" s="209"/>
      <c r="EM280" s="209"/>
      <c r="EN280" s="211"/>
      <c r="EO280" s="211"/>
      <c r="EP280" s="217"/>
      <c r="EQ280" s="209"/>
      <c r="ER280" s="209"/>
      <c r="ES280" s="209"/>
      <c r="ET280" s="209"/>
      <c r="EU280" s="209"/>
      <c r="EV280" s="209"/>
      <c r="EW280" s="209"/>
      <c r="EX280" s="209"/>
      <c r="EY280" s="209"/>
      <c r="EZ280" s="209"/>
      <c r="FA280" s="209"/>
      <c r="FB280" s="209"/>
      <c r="FC280" s="209"/>
      <c r="FD280" s="209"/>
      <c r="FE280" s="209"/>
      <c r="FF280" s="220"/>
      <c r="FG280" s="220"/>
      <c r="FH280" s="209"/>
      <c r="FI280" s="209"/>
      <c r="FJ280" s="209"/>
      <c r="FK280" s="209"/>
      <c r="FL280" s="209"/>
      <c r="FM280" s="209"/>
      <c r="FN280" s="209"/>
      <c r="FO280" s="209"/>
    </row>
    <row r="281" spans="10:272" hidden="1">
      <c r="DG281" s="1561"/>
      <c r="DH281" s="209"/>
      <c r="DI281" s="209"/>
      <c r="DJ281" s="217"/>
      <c r="DK281" s="209"/>
      <c r="DL281" s="217"/>
      <c r="DM281" s="209"/>
      <c r="DN281" s="209"/>
      <c r="DO281" s="209"/>
      <c r="DP281" s="209"/>
      <c r="DQ281" s="1561"/>
      <c r="DR281" s="209"/>
      <c r="DS281" s="209"/>
      <c r="DT281" s="209"/>
      <c r="DU281" s="209"/>
      <c r="DV281" s="209"/>
      <c r="DW281" s="1561"/>
      <c r="DX281" s="1561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99"/>
      <c r="EK281" s="220"/>
      <c r="EL281" s="209"/>
      <c r="EM281" s="209"/>
      <c r="EN281" s="211"/>
      <c r="EO281" s="211"/>
      <c r="EP281" s="217"/>
      <c r="EQ281" s="209"/>
      <c r="ER281" s="209"/>
      <c r="ES281" s="209"/>
      <c r="ET281" s="209"/>
      <c r="EU281" s="209"/>
      <c r="EV281" s="209"/>
      <c r="EW281" s="209"/>
      <c r="EX281" s="209"/>
      <c r="EY281" s="209"/>
      <c r="EZ281" s="209"/>
      <c r="FA281" s="209"/>
      <c r="FB281" s="209"/>
      <c r="FC281" s="209"/>
      <c r="FD281" s="209"/>
      <c r="FE281" s="209"/>
      <c r="FF281" s="220"/>
      <c r="FG281" s="220"/>
      <c r="FH281" s="209"/>
      <c r="FI281" s="209"/>
      <c r="FJ281" s="209"/>
      <c r="FK281" s="209"/>
      <c r="FL281" s="209"/>
      <c r="FM281" s="209"/>
      <c r="FN281" s="209"/>
      <c r="FO281" s="209"/>
    </row>
    <row r="282" spans="10:272" hidden="1">
      <c r="J282" s="1139"/>
      <c r="K282" s="1362"/>
      <c r="M282" s="1220"/>
      <c r="N282" s="1220"/>
      <c r="O282" s="1220"/>
      <c r="P282" s="1937" t="s">
        <v>63</v>
      </c>
      <c r="Q282" s="1937"/>
      <c r="R282" s="1937"/>
      <c r="S282" s="1937"/>
      <c r="T282" s="1221"/>
      <c r="U282" s="1222"/>
      <c r="V282" s="1929" t="s">
        <v>228</v>
      </c>
      <c r="W282" s="1929"/>
      <c r="X282" s="1929"/>
      <c r="Y282" s="1929"/>
      <c r="Z282" s="1929"/>
      <c r="AA282" s="1929"/>
      <c r="AB282" s="1929"/>
      <c r="AC282" s="1929"/>
      <c r="AD282" s="1929"/>
      <c r="AE282" s="1929"/>
      <c r="AF282" s="1929"/>
      <c r="AG282" s="1223"/>
      <c r="AH282" s="1938" t="s">
        <v>229</v>
      </c>
      <c r="AI282" s="1937"/>
      <c r="AJ282" s="1937"/>
      <c r="AK282" s="1937"/>
      <c r="AL282" s="1937"/>
      <c r="AM282" s="1937"/>
      <c r="AN282" s="1937"/>
      <c r="AO282" s="1937"/>
      <c r="AP282" s="1937"/>
      <c r="DG282" s="1561"/>
      <c r="DH282" s="209"/>
      <c r="DI282" s="209"/>
      <c r="DJ282" s="217"/>
      <c r="DK282" s="209"/>
      <c r="DL282" s="217"/>
      <c r="DM282" s="209"/>
      <c r="DN282" s="209"/>
      <c r="DO282" s="209"/>
      <c r="DP282" s="209"/>
      <c r="DQ282" s="1561"/>
      <c r="DR282" s="209"/>
      <c r="DS282" s="209"/>
      <c r="DT282" s="209"/>
      <c r="DU282" s="209"/>
      <c r="DV282" s="209"/>
      <c r="DW282" s="1561"/>
      <c r="DX282" s="1561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99"/>
      <c r="EK282" s="220"/>
      <c r="EL282" s="209"/>
      <c r="EM282" s="209"/>
      <c r="EN282" s="211"/>
      <c r="EO282" s="211"/>
      <c r="EP282" s="217"/>
      <c r="EQ282" s="209"/>
      <c r="ER282" s="209"/>
      <c r="ES282" s="209"/>
      <c r="ET282" s="209"/>
      <c r="EU282" s="209"/>
      <c r="EV282" s="209"/>
      <c r="EW282" s="209"/>
      <c r="EX282" s="209"/>
      <c r="EY282" s="209"/>
      <c r="EZ282" s="209"/>
      <c r="FA282" s="209"/>
      <c r="FB282" s="209"/>
      <c r="FC282" s="209"/>
      <c r="FD282" s="209"/>
      <c r="FE282" s="209"/>
      <c r="FF282" s="220"/>
      <c r="FG282" s="220"/>
      <c r="FH282" s="209"/>
      <c r="FI282" s="209"/>
      <c r="FJ282" s="209"/>
      <c r="FK282" s="209"/>
      <c r="FL282" s="209"/>
      <c r="FM282" s="209"/>
      <c r="FN282" s="209"/>
      <c r="FO282" s="209"/>
    </row>
    <row r="283" spans="10:272" hidden="1">
      <c r="J283" s="1139"/>
      <c r="K283" s="1362"/>
      <c r="L283" s="1220"/>
      <c r="M283" s="1220"/>
      <c r="N283" s="1220"/>
      <c r="O283" s="1220"/>
      <c r="P283" s="1937"/>
      <c r="Q283" s="1937"/>
      <c r="R283" s="1937"/>
      <c r="S283" s="1937"/>
      <c r="T283" s="1221"/>
      <c r="U283" s="1222"/>
      <c r="V283" s="1929"/>
      <c r="W283" s="1929"/>
      <c r="X283" s="1929"/>
      <c r="Y283" s="1929"/>
      <c r="Z283" s="1929"/>
      <c r="AA283" s="1929"/>
      <c r="AB283" s="1929"/>
      <c r="AC283" s="1929"/>
      <c r="AD283" s="1929"/>
      <c r="AE283" s="1929"/>
      <c r="AF283" s="1929"/>
      <c r="AG283" s="1223"/>
      <c r="AH283" s="1938"/>
      <c r="AI283" s="1937"/>
      <c r="AJ283" s="1937"/>
      <c r="AK283" s="1937"/>
      <c r="AL283" s="1937"/>
      <c r="AM283" s="1937"/>
      <c r="AN283" s="1937"/>
      <c r="AO283" s="1937"/>
      <c r="AP283" s="1937"/>
      <c r="DG283" s="1561"/>
      <c r="DH283" s="209"/>
      <c r="DI283" s="209"/>
      <c r="DJ283" s="217"/>
      <c r="DK283" s="209"/>
      <c r="DL283" s="217"/>
      <c r="DM283" s="209"/>
      <c r="DN283" s="209"/>
      <c r="DO283" s="209"/>
      <c r="DP283" s="209"/>
      <c r="DQ283" s="1561"/>
      <c r="DR283" s="209"/>
      <c r="DS283" s="209"/>
      <c r="DT283" s="209"/>
      <c r="DU283" s="209"/>
      <c r="DV283" s="209"/>
      <c r="DW283" s="1561"/>
      <c r="DX283" s="1561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99"/>
      <c r="EK283" s="220"/>
      <c r="EL283" s="209"/>
      <c r="EM283" s="209"/>
      <c r="EN283" s="211"/>
      <c r="EO283" s="211"/>
      <c r="EP283" s="217"/>
      <c r="EQ283" s="209"/>
      <c r="ER283" s="209"/>
      <c r="ES283" s="209"/>
      <c r="ET283" s="209"/>
      <c r="EU283" s="209"/>
      <c r="EV283" s="209"/>
      <c r="EW283" s="209"/>
      <c r="EX283" s="209"/>
      <c r="EY283" s="209"/>
      <c r="EZ283" s="209"/>
      <c r="FA283" s="209"/>
      <c r="FB283" s="209"/>
      <c r="FC283" s="209"/>
      <c r="FD283" s="209"/>
      <c r="FE283" s="209"/>
      <c r="FF283" s="220"/>
      <c r="FG283" s="220"/>
      <c r="FH283" s="209"/>
      <c r="FI283" s="209"/>
      <c r="FJ283" s="209"/>
      <c r="FK283" s="209"/>
      <c r="FL283" s="209"/>
      <c r="FM283" s="209"/>
      <c r="FN283" s="209"/>
      <c r="FO283" s="209"/>
    </row>
    <row r="284" spans="10:272" hidden="1">
      <c r="J284" s="1139"/>
      <c r="K284" s="1362"/>
      <c r="L284" s="1220"/>
      <c r="M284" s="1220"/>
      <c r="N284" s="1220"/>
      <c r="O284" s="1220"/>
      <c r="P284" s="1937"/>
      <c r="Q284" s="1937"/>
      <c r="R284" s="1937"/>
      <c r="S284" s="1937"/>
      <c r="T284" s="1221"/>
      <c r="U284" s="1222"/>
      <c r="V284" s="1929"/>
      <c r="W284" s="1929"/>
      <c r="X284" s="1929"/>
      <c r="Y284" s="1929"/>
      <c r="Z284" s="1929"/>
      <c r="AA284" s="1929"/>
      <c r="AB284" s="1929"/>
      <c r="AC284" s="1929"/>
      <c r="AD284" s="1929"/>
      <c r="AE284" s="1929"/>
      <c r="AF284" s="1929"/>
      <c r="AG284" s="1223"/>
      <c r="AH284" s="1938"/>
      <c r="AI284" s="1937"/>
      <c r="AJ284" s="1937"/>
      <c r="AK284" s="1937"/>
      <c r="AL284" s="1937"/>
      <c r="AM284" s="1937"/>
      <c r="AN284" s="1937"/>
      <c r="AO284" s="1937"/>
      <c r="AP284" s="1937"/>
      <c r="DG284" s="1561"/>
      <c r="DH284" s="209"/>
      <c r="DI284" s="209"/>
      <c r="DJ284" s="217"/>
      <c r="DK284" s="209"/>
      <c r="DL284" s="217"/>
      <c r="DM284" s="209"/>
      <c r="DN284" s="209"/>
      <c r="DO284" s="209"/>
      <c r="DP284" s="209"/>
      <c r="DQ284" s="1561"/>
      <c r="DR284" s="209"/>
      <c r="DS284" s="209"/>
      <c r="DT284" s="209"/>
      <c r="DU284" s="209"/>
      <c r="DV284" s="209"/>
      <c r="DW284" s="1561"/>
      <c r="DX284" s="1561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99"/>
      <c r="EK284" s="220"/>
      <c r="EL284" s="209"/>
      <c r="EM284" s="209"/>
      <c r="EN284" s="211"/>
      <c r="EO284" s="211"/>
      <c r="EP284" s="217"/>
      <c r="EQ284" s="209"/>
      <c r="ER284" s="209"/>
      <c r="ES284" s="209"/>
      <c r="ET284" s="209"/>
      <c r="EU284" s="209"/>
      <c r="EV284" s="209"/>
      <c r="EW284" s="209"/>
      <c r="EX284" s="209"/>
      <c r="EY284" s="209"/>
      <c r="EZ284" s="209"/>
      <c r="FA284" s="209"/>
      <c r="FB284" s="209"/>
      <c r="FC284" s="209"/>
      <c r="FD284" s="209"/>
      <c r="FE284" s="209"/>
      <c r="FF284" s="220"/>
      <c r="FG284" s="220"/>
      <c r="FH284" s="209"/>
      <c r="FI284" s="209"/>
      <c r="FJ284" s="209"/>
      <c r="FK284" s="209"/>
      <c r="FL284" s="209"/>
      <c r="FM284" s="209"/>
      <c r="FN284" s="209"/>
      <c r="FO284" s="209"/>
      <c r="HC284" s="334"/>
      <c r="HD284" s="334"/>
      <c r="HE284" s="334"/>
      <c r="HF284" s="334"/>
      <c r="HG284" s="334"/>
      <c r="HH284" s="334"/>
      <c r="HI284" s="334"/>
      <c r="HJ284" s="334"/>
      <c r="HK284" s="334"/>
      <c r="HL284" s="334"/>
      <c r="HM284" s="334"/>
      <c r="HN284" s="334"/>
      <c r="HO284" s="334"/>
      <c r="HP284" s="334"/>
      <c r="HQ284" s="334"/>
      <c r="HR284" s="334"/>
      <c r="HS284" s="334"/>
      <c r="HT284" s="334"/>
      <c r="HU284" s="334"/>
      <c r="HV284" s="334"/>
      <c r="HW284" s="334"/>
      <c r="HX284" s="334"/>
      <c r="HY284" s="334"/>
      <c r="HZ284" s="334"/>
      <c r="IA284" s="334"/>
      <c r="IB284" s="334"/>
      <c r="IC284" s="334"/>
      <c r="ID284" s="334"/>
      <c r="IE284" s="334"/>
      <c r="IF284" s="334"/>
      <c r="IG284" s="334"/>
      <c r="IH284" s="334"/>
      <c r="II284" s="334"/>
      <c r="IJ284" s="334"/>
      <c r="IK284" s="334"/>
      <c r="IL284" s="334"/>
      <c r="IM284" s="334"/>
      <c r="IN284" s="334"/>
      <c r="IO284" s="334"/>
      <c r="IP284" s="334"/>
      <c r="IQ284" s="334"/>
      <c r="IR284" s="334"/>
      <c r="IS284" s="334"/>
      <c r="IT284" s="334"/>
      <c r="IU284" s="334"/>
      <c r="IV284" s="334"/>
      <c r="IW284" s="334"/>
      <c r="IX284" s="334"/>
      <c r="IY284" s="334"/>
      <c r="IZ284" s="334"/>
      <c r="JA284" s="334"/>
      <c r="JB284" s="334"/>
      <c r="JC284" s="334"/>
      <c r="JD284" s="334"/>
      <c r="JE284" s="334"/>
      <c r="JF284" s="334"/>
      <c r="JG284" s="334"/>
      <c r="JH284" s="334"/>
      <c r="JI284" s="334"/>
      <c r="JJ284" s="334"/>
      <c r="JK284" s="334"/>
      <c r="JL284" s="334"/>
    </row>
    <row r="285" spans="10:272" hidden="1">
      <c r="J285" s="1139"/>
      <c r="K285" s="1362"/>
      <c r="L285" s="1220"/>
      <c r="M285" s="1220"/>
      <c r="N285" s="1220"/>
      <c r="O285" s="1220"/>
      <c r="P285" s="1937"/>
      <c r="Q285" s="1937"/>
      <c r="R285" s="1937"/>
      <c r="S285" s="1937"/>
      <c r="T285" s="1221"/>
      <c r="U285" s="1222"/>
      <c r="V285" s="1929"/>
      <c r="W285" s="1929"/>
      <c r="X285" s="1929"/>
      <c r="Y285" s="1929"/>
      <c r="Z285" s="1929"/>
      <c r="AA285" s="1929"/>
      <c r="AB285" s="1929"/>
      <c r="AC285" s="1929"/>
      <c r="AD285" s="1929"/>
      <c r="AE285" s="1929"/>
      <c r="AF285" s="1929"/>
      <c r="AG285" s="1223"/>
      <c r="AH285" s="1938"/>
      <c r="AI285" s="1937"/>
      <c r="AJ285" s="1937"/>
      <c r="AK285" s="1937"/>
      <c r="AL285" s="1937"/>
      <c r="AM285" s="1937"/>
      <c r="AN285" s="1937"/>
      <c r="AO285" s="1937"/>
      <c r="AP285" s="1937"/>
      <c r="DG285" s="1561"/>
      <c r="DH285" s="209"/>
      <c r="DI285" s="209"/>
      <c r="DJ285" s="217"/>
      <c r="DK285" s="209"/>
      <c r="DL285" s="217"/>
      <c r="DM285" s="209"/>
      <c r="DN285" s="209"/>
      <c r="DO285" s="209"/>
      <c r="DP285" s="209"/>
      <c r="DQ285" s="1561"/>
      <c r="DR285" s="209"/>
      <c r="DS285" s="209"/>
      <c r="DT285" s="209"/>
      <c r="DU285" s="209"/>
      <c r="DV285" s="209"/>
      <c r="DW285" s="1561"/>
      <c r="DX285" s="1561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99"/>
      <c r="EK285" s="220"/>
      <c r="EL285" s="209"/>
      <c r="EM285" s="209"/>
      <c r="EN285" s="211"/>
      <c r="EO285" s="211"/>
      <c r="EP285" s="217"/>
      <c r="EQ285" s="209"/>
      <c r="ER285" s="209"/>
      <c r="ES285" s="209"/>
      <c r="ET285" s="209"/>
      <c r="EU285" s="209"/>
      <c r="EV285" s="209"/>
      <c r="EW285" s="209"/>
      <c r="EX285" s="209"/>
      <c r="EY285" s="209"/>
      <c r="EZ285" s="209"/>
      <c r="FA285" s="209"/>
      <c r="FB285" s="209"/>
      <c r="FC285" s="209"/>
      <c r="FD285" s="209"/>
      <c r="FE285" s="209"/>
      <c r="FF285" s="220"/>
      <c r="FG285" s="220"/>
      <c r="FH285" s="209"/>
      <c r="FI285" s="209"/>
      <c r="FJ285" s="209"/>
      <c r="FK285" s="209"/>
      <c r="FL285" s="209"/>
      <c r="FM285" s="209"/>
      <c r="FN285" s="209"/>
      <c r="FO285" s="209"/>
    </row>
    <row r="286" spans="10:272" hidden="1">
      <c r="J286" s="1139"/>
      <c r="K286" s="1362"/>
      <c r="L286" s="1220"/>
      <c r="M286" s="1220"/>
      <c r="N286" s="1220"/>
      <c r="O286" s="1220"/>
      <c r="P286" s="1937"/>
      <c r="Q286" s="1937"/>
      <c r="R286" s="1937"/>
      <c r="S286" s="1937"/>
      <c r="T286" s="1221"/>
      <c r="U286" s="1222"/>
      <c r="V286" s="1929"/>
      <c r="W286" s="1929"/>
      <c r="X286" s="1929"/>
      <c r="Y286" s="1929"/>
      <c r="Z286" s="1929"/>
      <c r="AA286" s="1929"/>
      <c r="AB286" s="1929"/>
      <c r="AC286" s="1929"/>
      <c r="AD286" s="1929"/>
      <c r="AE286" s="1929"/>
      <c r="AF286" s="1929"/>
      <c r="AG286" s="1223"/>
      <c r="AH286" s="1224"/>
      <c r="AI286" s="1222"/>
      <c r="AJ286" s="1222"/>
      <c r="AK286" s="1222"/>
      <c r="AL286" s="1222"/>
      <c r="AM286" s="1222"/>
      <c r="AN286" s="1222"/>
      <c r="AO286" s="1222"/>
      <c r="AP286" s="1222"/>
      <c r="DG286" s="1561"/>
      <c r="DH286" s="209"/>
      <c r="DI286" s="209"/>
      <c r="DJ286" s="217"/>
      <c r="DK286" s="209"/>
      <c r="DL286" s="217"/>
      <c r="DM286" s="209"/>
      <c r="DN286" s="209"/>
      <c r="DO286" s="209"/>
      <c r="DP286" s="209"/>
      <c r="DQ286" s="1561"/>
      <c r="DR286" s="209"/>
      <c r="DS286" s="209"/>
      <c r="DT286" s="209"/>
      <c r="DU286" s="209"/>
      <c r="DV286" s="209"/>
      <c r="DW286" s="1561"/>
      <c r="DX286" s="1561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99"/>
      <c r="EK286" s="220"/>
      <c r="EL286" s="209"/>
      <c r="EM286" s="209"/>
      <c r="EN286" s="211"/>
      <c r="EO286" s="211"/>
      <c r="EP286" s="217"/>
      <c r="EQ286" s="209"/>
      <c r="ER286" s="209"/>
      <c r="ES286" s="209"/>
      <c r="ET286" s="209"/>
      <c r="EU286" s="209"/>
      <c r="EV286" s="209"/>
      <c r="EW286" s="209"/>
      <c r="EX286" s="209"/>
      <c r="EY286" s="209"/>
      <c r="EZ286" s="209"/>
      <c r="FA286" s="209"/>
      <c r="FB286" s="209"/>
      <c r="FC286" s="209"/>
      <c r="FD286" s="209"/>
      <c r="FE286" s="209"/>
      <c r="FF286" s="220"/>
      <c r="FG286" s="220"/>
      <c r="FH286" s="209"/>
      <c r="FI286" s="209"/>
      <c r="FJ286" s="209"/>
      <c r="FK286" s="209"/>
      <c r="FL286" s="209"/>
      <c r="FM286" s="209"/>
      <c r="FN286" s="209"/>
      <c r="FO286" s="209"/>
    </row>
    <row r="287" spans="10:272" hidden="1">
      <c r="J287" s="1139"/>
      <c r="K287" s="1362"/>
      <c r="L287" s="1220"/>
      <c r="M287" s="1220"/>
      <c r="N287" s="1220"/>
      <c r="O287" s="1220"/>
      <c r="P287" s="1937"/>
      <c r="Q287" s="1937"/>
      <c r="R287" s="1937"/>
      <c r="S287" s="1937"/>
      <c r="T287" s="1221"/>
      <c r="U287" s="1222"/>
      <c r="V287" s="1929"/>
      <c r="W287" s="1929"/>
      <c r="X287" s="1929"/>
      <c r="Y287" s="1929"/>
      <c r="Z287" s="1929"/>
      <c r="AA287" s="1929"/>
      <c r="AB287" s="1929"/>
      <c r="AC287" s="1929"/>
      <c r="AD287" s="1929"/>
      <c r="AE287" s="1929"/>
      <c r="AF287" s="1929"/>
      <c r="AG287" s="1223"/>
      <c r="AH287" s="1224"/>
      <c r="AI287" s="1222"/>
      <c r="AJ287" s="1222"/>
      <c r="AK287" s="1222"/>
      <c r="AL287" s="1222"/>
      <c r="AM287" s="1222"/>
      <c r="AN287" s="1222"/>
      <c r="AO287" s="1222"/>
      <c r="AP287" s="1222"/>
      <c r="DG287" s="1561"/>
      <c r="DH287" s="209"/>
      <c r="DI287" s="209"/>
      <c r="DJ287" s="217"/>
      <c r="DK287" s="209"/>
      <c r="DL287" s="217"/>
      <c r="DM287" s="209"/>
      <c r="DN287" s="209"/>
      <c r="DO287" s="209"/>
      <c r="DP287" s="209"/>
      <c r="DQ287" s="1561"/>
      <c r="DR287" s="209"/>
      <c r="DS287" s="209"/>
      <c r="DT287" s="209"/>
      <c r="DU287" s="209"/>
      <c r="DV287" s="209"/>
      <c r="DW287" s="1561"/>
      <c r="DX287" s="1561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99"/>
      <c r="EK287" s="220"/>
      <c r="EL287" s="209"/>
      <c r="EM287" s="209"/>
      <c r="EN287" s="211"/>
      <c r="EO287" s="211"/>
      <c r="EP287" s="217"/>
      <c r="EQ287" s="209"/>
      <c r="ER287" s="209"/>
      <c r="ES287" s="209"/>
      <c r="ET287" s="209"/>
      <c r="EU287" s="209"/>
      <c r="EV287" s="209"/>
      <c r="EW287" s="209"/>
      <c r="EX287" s="209"/>
      <c r="EY287" s="209"/>
      <c r="EZ287" s="209"/>
      <c r="FA287" s="209"/>
      <c r="FB287" s="209"/>
      <c r="FC287" s="209"/>
      <c r="FD287" s="209"/>
      <c r="FE287" s="209"/>
      <c r="FF287" s="220"/>
      <c r="FG287" s="220"/>
      <c r="FH287" s="209"/>
      <c r="FI287" s="209"/>
      <c r="FJ287" s="209"/>
      <c r="FK287" s="209"/>
      <c r="FL287" s="209"/>
      <c r="FM287" s="209"/>
      <c r="FN287" s="209"/>
      <c r="FO287" s="209"/>
    </row>
    <row r="288" spans="10:272" hidden="1">
      <c r="J288" s="1139"/>
      <c r="K288" s="1362"/>
      <c r="L288" s="1220"/>
      <c r="M288" s="1220"/>
      <c r="N288" s="1220"/>
      <c r="O288" s="1220"/>
      <c r="P288" s="1222"/>
      <c r="Q288" s="1222"/>
      <c r="R288" s="1222"/>
      <c r="S288" s="1222"/>
      <c r="T288" s="1221"/>
      <c r="U288" s="1222"/>
      <c r="V288" s="1222"/>
      <c r="W288" s="1222"/>
      <c r="X288" s="1222"/>
      <c r="Y288" s="1222"/>
      <c r="Z288" s="1222"/>
      <c r="AA288" s="1222"/>
      <c r="AB288" s="1222"/>
      <c r="AC288" s="1222"/>
      <c r="AD288" s="1222"/>
      <c r="AE288" s="1222"/>
      <c r="AF288" s="1222"/>
      <c r="AG288" s="1222"/>
      <c r="AH288" s="1225"/>
      <c r="AI288" s="1222"/>
      <c r="AJ288" s="1222"/>
      <c r="AK288" s="1222"/>
      <c r="AL288" s="1222"/>
      <c r="AM288" s="1222"/>
      <c r="AN288" s="1222"/>
      <c r="AO288" s="1222"/>
      <c r="AP288" s="1222"/>
      <c r="DG288" s="1561"/>
      <c r="DH288" s="209"/>
      <c r="DI288" s="209"/>
      <c r="DJ288" s="217"/>
      <c r="DK288" s="209"/>
      <c r="DL288" s="217"/>
      <c r="DM288" s="209"/>
      <c r="DN288" s="209"/>
      <c r="DO288" s="209"/>
      <c r="DP288" s="209"/>
      <c r="DQ288" s="1561"/>
      <c r="DR288" s="209"/>
      <c r="DS288" s="209"/>
      <c r="DT288" s="209"/>
      <c r="DU288" s="209"/>
      <c r="DV288" s="209"/>
      <c r="DW288" s="1561"/>
      <c r="DX288" s="1561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99"/>
      <c r="EK288" s="220"/>
      <c r="EL288" s="209"/>
      <c r="EM288" s="209"/>
      <c r="EN288" s="211"/>
      <c r="EO288" s="211"/>
      <c r="EP288" s="217"/>
      <c r="EQ288" s="209"/>
      <c r="ER288" s="209"/>
      <c r="ES288" s="209"/>
      <c r="ET288" s="209"/>
      <c r="EU288" s="209"/>
      <c r="EV288" s="209"/>
      <c r="EW288" s="209"/>
      <c r="EX288" s="209"/>
      <c r="EY288" s="209"/>
      <c r="EZ288" s="209"/>
      <c r="FA288" s="209"/>
      <c r="FB288" s="209"/>
      <c r="FC288" s="209"/>
      <c r="FD288" s="209"/>
      <c r="FE288" s="209"/>
      <c r="FF288" s="220"/>
      <c r="FG288" s="220"/>
      <c r="FH288" s="209"/>
      <c r="FI288" s="209"/>
      <c r="FJ288" s="209"/>
      <c r="FK288" s="209"/>
      <c r="FL288" s="209"/>
      <c r="FM288" s="209"/>
      <c r="FN288" s="209"/>
      <c r="FO288" s="209"/>
    </row>
    <row r="289" spans="10:272" hidden="1">
      <c r="J289" s="1139"/>
      <c r="K289" s="1362"/>
      <c r="L289" s="1220"/>
      <c r="M289" s="1220"/>
      <c r="N289" s="1220"/>
      <c r="O289" s="1220"/>
      <c r="Q289" s="1931" t="s">
        <v>230</v>
      </c>
      <c r="R289" s="1931"/>
      <c r="S289" s="1931"/>
      <c r="T289" s="1221"/>
      <c r="U289" s="1222"/>
      <c r="W289" s="1226"/>
      <c r="X289" s="1226"/>
      <c r="Y289" s="1226"/>
      <c r="Z289" s="1226"/>
      <c r="AA289" s="1226"/>
      <c r="AB289" s="1226"/>
      <c r="AC289" s="1931" t="s">
        <v>231</v>
      </c>
      <c r="AD289" s="1931"/>
      <c r="AE289" s="1931"/>
      <c r="AF289" s="1931"/>
      <c r="AG289" s="1222"/>
      <c r="AH289" s="1225"/>
      <c r="AI289" s="1929" t="s">
        <v>165</v>
      </c>
      <c r="AJ289" s="1929"/>
      <c r="AK289" s="1929"/>
      <c r="AL289" s="1929"/>
      <c r="AM289" s="1929"/>
      <c r="AN289" s="1929"/>
      <c r="AO289" s="1929"/>
      <c r="AP289" s="1929"/>
      <c r="DG289" s="1561"/>
      <c r="DH289" s="209"/>
      <c r="DI289" s="209"/>
      <c r="DJ289" s="217"/>
      <c r="DK289" s="209"/>
      <c r="DL289" s="217"/>
      <c r="DM289" s="209"/>
      <c r="DN289" s="209"/>
      <c r="DO289" s="209"/>
      <c r="DP289" s="209"/>
      <c r="DQ289" s="1561"/>
      <c r="DR289" s="209"/>
      <c r="DS289" s="209"/>
      <c r="DT289" s="209"/>
      <c r="DU289" s="209"/>
      <c r="DV289" s="209"/>
      <c r="DW289" s="1561"/>
      <c r="DX289" s="1561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99"/>
      <c r="EK289" s="220"/>
      <c r="EL289" s="209"/>
      <c r="EM289" s="209"/>
      <c r="EN289" s="211"/>
      <c r="EO289" s="211"/>
      <c r="EP289" s="217"/>
      <c r="EQ289" s="209"/>
      <c r="ER289" s="209"/>
      <c r="ES289" s="209"/>
      <c r="ET289" s="209"/>
      <c r="EU289" s="209"/>
      <c r="EV289" s="209"/>
      <c r="EW289" s="209"/>
      <c r="EX289" s="209"/>
      <c r="EY289" s="209"/>
      <c r="EZ289" s="209"/>
      <c r="FA289" s="209"/>
      <c r="FB289" s="209"/>
      <c r="FC289" s="209"/>
      <c r="FD289" s="209"/>
      <c r="FE289" s="209"/>
      <c r="FF289" s="220"/>
      <c r="FG289" s="220"/>
      <c r="FH289" s="209"/>
      <c r="FI289" s="209"/>
      <c r="FJ289" s="209"/>
      <c r="FK289" s="209"/>
      <c r="FL289" s="209"/>
      <c r="FM289" s="209"/>
      <c r="FN289" s="209"/>
      <c r="FO289" s="209"/>
      <c r="IP289" s="335"/>
    </row>
    <row r="290" spans="10:272" hidden="1">
      <c r="J290" s="1139"/>
      <c r="K290" s="1362"/>
      <c r="L290" s="1220"/>
      <c r="M290" s="1220"/>
      <c r="N290" s="1220"/>
      <c r="O290" s="1220"/>
      <c r="Q290" s="1931" t="s">
        <v>232</v>
      </c>
      <c r="R290" s="1931"/>
      <c r="S290" s="1931"/>
      <c r="T290" s="1221"/>
      <c r="U290" s="1222"/>
      <c r="W290" s="1226"/>
      <c r="X290" s="1226"/>
      <c r="Y290" s="1226"/>
      <c r="Z290" s="1226"/>
      <c r="AA290" s="1226"/>
      <c r="AB290" s="1226"/>
      <c r="AC290" s="1931" t="s">
        <v>233</v>
      </c>
      <c r="AD290" s="1931"/>
      <c r="AE290" s="1931"/>
      <c r="AF290" s="1931"/>
      <c r="AG290" s="1222"/>
      <c r="AH290" s="1225"/>
      <c r="AN290" s="1934" t="s">
        <v>234</v>
      </c>
      <c r="AO290" s="1934"/>
      <c r="AP290" s="1934"/>
      <c r="DG290" s="1561"/>
      <c r="DH290" s="209"/>
      <c r="DI290" s="209"/>
      <c r="DJ290" s="217"/>
      <c r="DK290" s="209"/>
      <c r="DL290" s="217"/>
      <c r="DM290" s="209"/>
      <c r="DN290" s="209"/>
      <c r="DO290" s="209"/>
      <c r="DP290" s="209"/>
      <c r="DQ290" s="1561"/>
      <c r="DR290" s="209"/>
      <c r="DS290" s="209"/>
      <c r="DT290" s="209"/>
      <c r="DU290" s="209"/>
      <c r="DV290" s="209"/>
      <c r="DW290" s="1561"/>
      <c r="DX290" s="1561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99"/>
      <c r="EK290" s="220"/>
      <c r="EL290" s="209"/>
      <c r="EM290" s="209"/>
      <c r="EN290" s="211"/>
      <c r="EO290" s="211"/>
      <c r="EP290" s="217"/>
      <c r="EQ290" s="209"/>
      <c r="ER290" s="209"/>
      <c r="ES290" s="209"/>
      <c r="ET290" s="209"/>
      <c r="EU290" s="209"/>
      <c r="EV290" s="209"/>
      <c r="EW290" s="209"/>
      <c r="EX290" s="209"/>
      <c r="EY290" s="209"/>
      <c r="EZ290" s="209"/>
      <c r="FA290" s="209"/>
      <c r="FB290" s="209"/>
      <c r="FC290" s="209"/>
      <c r="FD290" s="209"/>
      <c r="FE290" s="209"/>
      <c r="FF290" s="220"/>
      <c r="FG290" s="220"/>
      <c r="FH290" s="209"/>
      <c r="FI290" s="209"/>
      <c r="FJ290" s="209"/>
      <c r="FK290" s="209"/>
      <c r="FL290" s="209"/>
      <c r="FM290" s="209"/>
      <c r="FN290" s="209"/>
      <c r="FO290" s="209"/>
      <c r="IC290" s="337"/>
      <c r="ID290" s="337"/>
      <c r="IE290" s="337"/>
      <c r="IP290" s="1554"/>
      <c r="IQ290" s="337"/>
      <c r="IR290" s="337"/>
      <c r="IS290" s="337"/>
      <c r="IT290" s="337"/>
      <c r="IU290" s="337"/>
      <c r="IV290" s="337"/>
      <c r="IW290" s="337"/>
      <c r="IX290" s="337"/>
      <c r="IY290" s="337"/>
      <c r="IZ290" s="337"/>
      <c r="JA290" s="337"/>
      <c r="JB290" s="337"/>
      <c r="JC290" s="337"/>
      <c r="JD290" s="337"/>
      <c r="JE290" s="337"/>
      <c r="JF290" s="337"/>
      <c r="JG290" s="337"/>
      <c r="JH290" s="337"/>
      <c r="JI290" s="337"/>
    </row>
    <row r="291" spans="10:272" hidden="1">
      <c r="J291" s="1139"/>
      <c r="K291" s="1362"/>
      <c r="L291" s="1929" t="s">
        <v>235</v>
      </c>
      <c r="M291" s="1929"/>
      <c r="N291" s="1929"/>
      <c r="O291" s="1929"/>
      <c r="P291" s="1929"/>
      <c r="Q291" s="1929"/>
      <c r="R291" s="1929"/>
      <c r="S291" s="1929"/>
      <c r="T291" s="1221"/>
      <c r="U291" s="1222"/>
      <c r="V291" s="1930"/>
      <c r="W291" s="1930"/>
      <c r="X291" s="1930"/>
      <c r="Y291" s="1930"/>
      <c r="Z291" s="1930"/>
      <c r="AA291" s="1930"/>
      <c r="AB291" s="1930"/>
      <c r="AC291" s="1931" t="s">
        <v>236</v>
      </c>
      <c r="AD291" s="1931"/>
      <c r="AE291" s="1931"/>
      <c r="AF291" s="1931"/>
      <c r="AG291" s="1222" t="s">
        <v>237</v>
      </c>
      <c r="AH291" s="1225"/>
      <c r="AN291" s="1222" t="s">
        <v>38</v>
      </c>
      <c r="AO291" s="1222"/>
      <c r="AP291" s="1222"/>
      <c r="DG291" s="1561"/>
      <c r="DH291" s="209"/>
      <c r="DI291" s="209"/>
      <c r="DJ291" s="217"/>
      <c r="DK291" s="209"/>
      <c r="DL291" s="217"/>
      <c r="DM291" s="209"/>
      <c r="DN291" s="209"/>
      <c r="DO291" s="209"/>
      <c r="DP291" s="209"/>
      <c r="DQ291" s="1561"/>
      <c r="DR291" s="209"/>
      <c r="DS291" s="209"/>
      <c r="DT291" s="209"/>
      <c r="DU291" s="209"/>
      <c r="DV291" s="209"/>
      <c r="DW291" s="1561"/>
      <c r="DX291" s="1561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99"/>
      <c r="EK291" s="220"/>
      <c r="EL291" s="209"/>
      <c r="EM291" s="209"/>
      <c r="EN291" s="211"/>
      <c r="EO291" s="211"/>
      <c r="EP291" s="217"/>
      <c r="EQ291" s="209"/>
      <c r="ER291" s="209"/>
      <c r="ES291" s="209"/>
      <c r="ET291" s="209"/>
      <c r="EU291" s="209"/>
      <c r="EV291" s="209"/>
      <c r="EW291" s="209"/>
      <c r="EX291" s="209"/>
      <c r="EY291" s="209"/>
      <c r="EZ291" s="209"/>
      <c r="FA291" s="209"/>
      <c r="FB291" s="209"/>
      <c r="FC291" s="209"/>
      <c r="FD291" s="209"/>
      <c r="FE291" s="209"/>
      <c r="FF291" s="220"/>
      <c r="FG291" s="220"/>
      <c r="FH291" s="209"/>
      <c r="FI291" s="209"/>
      <c r="FJ291" s="209"/>
      <c r="FK291" s="209"/>
      <c r="FL291" s="209"/>
      <c r="FM291" s="209"/>
      <c r="FN291" s="209"/>
      <c r="FO291" s="209"/>
      <c r="HC291" s="337"/>
      <c r="HD291" s="337"/>
      <c r="HE291" s="337"/>
      <c r="HF291" s="337"/>
      <c r="HG291" s="337"/>
      <c r="HH291" s="337"/>
      <c r="HI291" s="337"/>
      <c r="HJ291" s="337"/>
      <c r="HK291" s="337"/>
      <c r="HL291" s="337"/>
      <c r="HM291" s="337"/>
      <c r="HN291" s="337"/>
      <c r="HO291" s="337"/>
      <c r="HP291" s="337"/>
      <c r="HQ291" s="337"/>
      <c r="HR291" s="337"/>
      <c r="HS291" s="337"/>
      <c r="HT291" s="337"/>
      <c r="HU291" s="337"/>
      <c r="HV291" s="337"/>
      <c r="HW291" s="337"/>
      <c r="HX291" s="337"/>
      <c r="HY291" s="337"/>
      <c r="HZ291" s="337"/>
      <c r="IA291" s="337"/>
      <c r="IB291" s="337"/>
      <c r="IP291" s="335"/>
      <c r="JJ291" s="337"/>
      <c r="JK291" s="337"/>
      <c r="JL291" s="337"/>
    </row>
    <row r="292" spans="10:272" ht="15.6" hidden="1" thickBot="1">
      <c r="J292" s="1139"/>
      <c r="K292" s="1362"/>
      <c r="L292" s="1227"/>
      <c r="M292" s="1227"/>
      <c r="N292" s="1227"/>
      <c r="O292" s="1227"/>
      <c r="P292" s="1227"/>
      <c r="Q292" s="1227"/>
      <c r="R292" s="1227"/>
      <c r="S292" s="1227"/>
      <c r="T292" s="1221"/>
      <c r="U292" s="1222"/>
      <c r="V292" s="1222"/>
      <c r="W292" s="1222"/>
      <c r="X292" s="1222"/>
      <c r="Y292" s="1222"/>
      <c r="Z292" s="1222"/>
      <c r="AA292" s="1222"/>
      <c r="AB292" s="1222"/>
      <c r="AC292" s="1222"/>
      <c r="AD292" s="1222"/>
      <c r="AE292" s="1222"/>
      <c r="AF292" s="1222"/>
      <c r="AG292" s="1222"/>
      <c r="AH292" s="1225"/>
      <c r="AI292" s="1227"/>
      <c r="AJ292" s="1227"/>
      <c r="AK292" s="1227"/>
      <c r="AL292" s="1227"/>
      <c r="AM292" s="1227"/>
      <c r="AN292" s="1227"/>
      <c r="AO292" s="1227"/>
      <c r="AP292" s="1222"/>
      <c r="DG292" s="1561"/>
      <c r="DH292" s="209"/>
      <c r="DI292" s="209"/>
      <c r="DJ292" s="217"/>
      <c r="DK292" s="209"/>
      <c r="DL292" s="217"/>
      <c r="DM292" s="209"/>
      <c r="DN292" s="209"/>
      <c r="DO292" s="209"/>
      <c r="DP292" s="209"/>
      <c r="DQ292" s="1561"/>
      <c r="DR292" s="209"/>
      <c r="DS292" s="209"/>
      <c r="DT292" s="209"/>
      <c r="DU292" s="209"/>
      <c r="DV292" s="209"/>
      <c r="DW292" s="1561"/>
      <c r="DX292" s="1561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99"/>
      <c r="EK292" s="220"/>
      <c r="EL292" s="209"/>
      <c r="EM292" s="209"/>
      <c r="EN292" s="211"/>
      <c r="EO292" s="211"/>
      <c r="EP292" s="217"/>
      <c r="EQ292" s="209"/>
      <c r="ER292" s="209"/>
      <c r="ES292" s="209"/>
      <c r="ET292" s="209"/>
      <c r="EU292" s="209"/>
      <c r="EV292" s="209"/>
      <c r="EW292" s="209"/>
      <c r="EX292" s="209"/>
      <c r="EY292" s="209"/>
      <c r="EZ292" s="209"/>
      <c r="FA292" s="209"/>
      <c r="FB292" s="209"/>
      <c r="FC292" s="209"/>
      <c r="FD292" s="209"/>
      <c r="FE292" s="209"/>
      <c r="FF292" s="220"/>
      <c r="FG292" s="220"/>
      <c r="FH292" s="209"/>
      <c r="FI292" s="209"/>
      <c r="FJ292" s="209"/>
      <c r="FK292" s="209"/>
      <c r="FL292" s="209"/>
      <c r="FM292" s="209"/>
      <c r="FN292" s="209"/>
      <c r="FO292" s="209"/>
    </row>
    <row r="293" spans="10:272" hidden="1">
      <c r="J293" s="1139"/>
      <c r="K293" s="1362"/>
      <c r="L293" s="1222"/>
      <c r="M293" s="1222"/>
      <c r="N293" s="1222"/>
      <c r="O293" s="1222"/>
      <c r="P293" s="1222"/>
      <c r="Q293" s="1222"/>
      <c r="R293" s="1222"/>
      <c r="S293" s="1222"/>
      <c r="T293" s="1221"/>
      <c r="U293" s="1222"/>
      <c r="V293" s="1222"/>
      <c r="W293" s="1222"/>
      <c r="X293" s="1222"/>
      <c r="Y293" s="1222"/>
      <c r="Z293" s="1222"/>
      <c r="AA293" s="1222"/>
      <c r="AB293" s="1222"/>
      <c r="AC293" s="1222"/>
      <c r="AD293" s="1222"/>
      <c r="AE293" s="1222"/>
      <c r="AF293" s="1222"/>
      <c r="AG293" s="1222"/>
      <c r="AH293" s="1225"/>
      <c r="AI293" s="1228"/>
      <c r="AJ293" s="1228"/>
      <c r="AK293" s="1228"/>
      <c r="AL293" s="1228"/>
      <c r="AM293" s="1228"/>
      <c r="AN293" s="1228"/>
      <c r="AO293" s="1228"/>
      <c r="AP293" s="1222"/>
      <c r="DG293" s="1561"/>
      <c r="DH293" s="209"/>
      <c r="DI293" s="209"/>
      <c r="DJ293" s="217"/>
      <c r="DK293" s="209"/>
      <c r="DL293" s="217"/>
      <c r="DM293" s="209"/>
      <c r="DN293" s="209"/>
      <c r="DO293" s="209"/>
      <c r="DP293" s="209"/>
      <c r="DQ293" s="1561"/>
      <c r="DR293" s="209"/>
      <c r="DS293" s="209"/>
      <c r="DT293" s="209"/>
      <c r="DU293" s="209"/>
      <c r="DV293" s="209"/>
      <c r="DW293" s="1561"/>
      <c r="DX293" s="1561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99"/>
      <c r="EK293" s="220"/>
      <c r="EL293" s="209"/>
      <c r="EM293" s="209"/>
      <c r="EN293" s="211"/>
      <c r="EO293" s="211"/>
      <c r="EP293" s="217"/>
      <c r="EQ293" s="209"/>
      <c r="ER293" s="209"/>
      <c r="ES293" s="209"/>
      <c r="ET293" s="209"/>
      <c r="EU293" s="209"/>
      <c r="EV293" s="209"/>
      <c r="EW293" s="209"/>
      <c r="EX293" s="209"/>
      <c r="EY293" s="209"/>
      <c r="EZ293" s="209"/>
      <c r="FA293" s="209"/>
      <c r="FB293" s="209"/>
      <c r="FC293" s="209"/>
      <c r="FD293" s="209"/>
      <c r="FE293" s="209"/>
      <c r="FF293" s="220"/>
      <c r="FG293" s="220"/>
      <c r="FH293" s="209"/>
      <c r="FI293" s="209"/>
      <c r="FJ293" s="209"/>
      <c r="FK293" s="209"/>
      <c r="FL293" s="209"/>
      <c r="FM293" s="209"/>
      <c r="FN293" s="209"/>
      <c r="FO293" s="209"/>
    </row>
    <row r="294" spans="10:272" hidden="1">
      <c r="J294" s="1139"/>
      <c r="K294" s="1362"/>
      <c r="L294" s="1222"/>
      <c r="M294" s="1222"/>
      <c r="N294" s="1222"/>
      <c r="O294" s="1222"/>
      <c r="P294" s="1222"/>
      <c r="Q294" s="1222"/>
      <c r="R294" s="1222"/>
      <c r="S294" s="1222"/>
      <c r="T294" s="1221"/>
      <c r="U294" s="1222"/>
      <c r="V294" s="1222"/>
      <c r="W294" s="1222"/>
      <c r="X294" s="1222"/>
      <c r="Y294" s="1222"/>
      <c r="Z294" s="1222"/>
      <c r="AA294" s="1222"/>
      <c r="AB294" s="1222"/>
      <c r="AC294" s="1222"/>
      <c r="AD294" s="1222"/>
      <c r="AE294" s="1222"/>
      <c r="AF294" s="1222"/>
      <c r="AG294" s="1222"/>
      <c r="AH294" s="1225"/>
      <c r="AI294" s="1222"/>
      <c r="AJ294" s="1222"/>
      <c r="AK294" s="1222"/>
      <c r="AL294" s="1222"/>
      <c r="AM294" s="1222"/>
      <c r="AN294" s="1222"/>
      <c r="AO294" s="1222"/>
      <c r="AP294" s="1222"/>
      <c r="DG294" s="1561"/>
      <c r="DH294" s="209"/>
      <c r="DI294" s="209"/>
      <c r="DJ294" s="217"/>
      <c r="DK294" s="209"/>
      <c r="DL294" s="217"/>
      <c r="DM294" s="209"/>
      <c r="DN294" s="209"/>
      <c r="DO294" s="209"/>
      <c r="DP294" s="209"/>
      <c r="DQ294" s="1561"/>
      <c r="DR294" s="209"/>
      <c r="DS294" s="209"/>
      <c r="DT294" s="209"/>
      <c r="DU294" s="209"/>
      <c r="DV294" s="209"/>
      <c r="DW294" s="1561"/>
      <c r="DX294" s="1561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99"/>
      <c r="EK294" s="220"/>
      <c r="EL294" s="209"/>
      <c r="EM294" s="209"/>
      <c r="EN294" s="211"/>
      <c r="EO294" s="211"/>
      <c r="EP294" s="217"/>
      <c r="EQ294" s="209"/>
      <c r="ER294" s="209"/>
      <c r="ES294" s="209"/>
      <c r="ET294" s="209"/>
      <c r="EU294" s="209"/>
      <c r="EV294" s="209"/>
      <c r="EW294" s="209"/>
      <c r="EX294" s="209"/>
      <c r="EY294" s="209"/>
      <c r="EZ294" s="209"/>
      <c r="FA294" s="209"/>
      <c r="FB294" s="209"/>
      <c r="FC294" s="209"/>
      <c r="FD294" s="209"/>
      <c r="FE294" s="209"/>
      <c r="FF294" s="220"/>
      <c r="FG294" s="220"/>
      <c r="FH294" s="209"/>
      <c r="FI294" s="209"/>
      <c r="FJ294" s="209"/>
      <c r="FK294" s="209"/>
      <c r="FL294" s="209"/>
      <c r="FM294" s="209"/>
      <c r="FN294" s="209"/>
      <c r="FO294" s="209"/>
    </row>
    <row r="295" spans="10:272" hidden="1">
      <c r="J295" s="1139"/>
      <c r="K295" s="1362"/>
      <c r="L295" s="1929"/>
      <c r="M295" s="1929"/>
      <c r="N295" s="1929"/>
      <c r="O295" s="1929"/>
      <c r="P295" s="1929"/>
      <c r="Q295" s="1929"/>
      <c r="R295" s="1929"/>
      <c r="S295" s="1929"/>
      <c r="T295" s="1221"/>
      <c r="U295" s="1222"/>
      <c r="V295" s="1222"/>
      <c r="W295" s="1222"/>
      <c r="X295" s="1222"/>
      <c r="Y295" s="1222"/>
      <c r="Z295" s="1222"/>
      <c r="AA295" s="1222"/>
      <c r="AB295" s="1222"/>
      <c r="AC295" s="1222"/>
      <c r="AD295" s="1222"/>
      <c r="AE295" s="1222"/>
      <c r="AF295" s="1222"/>
      <c r="AG295" s="1222"/>
      <c r="AH295" s="1225"/>
      <c r="AP295" s="1222"/>
      <c r="DG295" s="1561"/>
      <c r="DH295" s="209"/>
      <c r="DI295" s="209"/>
      <c r="DJ295" s="217"/>
      <c r="DK295" s="209"/>
      <c r="DL295" s="217"/>
      <c r="DM295" s="209"/>
      <c r="DN295" s="209"/>
      <c r="DO295" s="209"/>
      <c r="DP295" s="209"/>
      <c r="DQ295" s="1561"/>
      <c r="DR295" s="209"/>
      <c r="DS295" s="209"/>
      <c r="DT295" s="209"/>
      <c r="DU295" s="209"/>
      <c r="DV295" s="209"/>
      <c r="DW295" s="1561"/>
      <c r="DX295" s="1561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99"/>
      <c r="EK295" s="220"/>
      <c r="EL295" s="209"/>
      <c r="EM295" s="209"/>
      <c r="EN295" s="211"/>
      <c r="EO295" s="211"/>
      <c r="EP295" s="217"/>
      <c r="EQ295" s="209"/>
      <c r="ER295" s="209"/>
      <c r="ES295" s="209"/>
      <c r="ET295" s="209"/>
      <c r="EU295" s="209"/>
      <c r="EV295" s="209"/>
      <c r="EW295" s="209"/>
      <c r="EX295" s="209"/>
      <c r="EY295" s="209"/>
      <c r="EZ295" s="209"/>
      <c r="FA295" s="209"/>
      <c r="FB295" s="209"/>
      <c r="FC295" s="209"/>
      <c r="FD295" s="209"/>
      <c r="FE295" s="209"/>
      <c r="FF295" s="220"/>
      <c r="FG295" s="220"/>
      <c r="FH295" s="209"/>
      <c r="FI295" s="209"/>
      <c r="FJ295" s="209"/>
      <c r="FK295" s="209"/>
      <c r="FL295" s="209"/>
      <c r="FM295" s="209"/>
      <c r="FN295" s="209"/>
      <c r="FO295" s="209"/>
    </row>
    <row r="296" spans="10:272" hidden="1">
      <c r="J296" s="1139"/>
      <c r="K296" s="1362"/>
      <c r="L296" s="1929" t="s">
        <v>73</v>
      </c>
      <c r="M296" s="1929"/>
      <c r="N296" s="1929"/>
      <c r="O296" s="1929"/>
      <c r="P296" s="1929"/>
      <c r="Q296" s="1929"/>
      <c r="R296" s="1929"/>
      <c r="S296" s="1929"/>
      <c r="T296" s="1221"/>
      <c r="U296" s="1222"/>
      <c r="V296" s="1222"/>
      <c r="W296" s="1222"/>
      <c r="X296" s="1222"/>
      <c r="Y296" s="1222"/>
      <c r="Z296" s="1222"/>
      <c r="AA296" s="1222"/>
      <c r="AB296" s="1222"/>
      <c r="AC296" s="1222"/>
      <c r="AD296" s="1222"/>
      <c r="AE296" s="1222"/>
      <c r="AF296" s="1222"/>
      <c r="AG296" s="1222"/>
      <c r="AH296" s="1932" t="s">
        <v>76</v>
      </c>
      <c r="AI296" s="1933"/>
      <c r="AJ296" s="1933"/>
      <c r="AK296" s="1933"/>
      <c r="AL296" s="1933"/>
      <c r="AM296" s="1933"/>
      <c r="AN296" s="1933"/>
      <c r="AO296" s="1933"/>
      <c r="AP296" s="1933"/>
      <c r="DG296" s="1561"/>
      <c r="DH296" s="209"/>
      <c r="DI296" s="209"/>
      <c r="DJ296" s="217"/>
      <c r="DK296" s="209"/>
      <c r="DL296" s="217"/>
      <c r="DM296" s="209"/>
      <c r="DN296" s="209"/>
      <c r="DO296" s="209"/>
      <c r="DP296" s="209"/>
      <c r="DQ296" s="1561"/>
      <c r="DR296" s="209"/>
      <c r="DS296" s="209"/>
      <c r="DT296" s="209"/>
      <c r="DU296" s="209"/>
      <c r="DV296" s="209"/>
      <c r="DW296" s="1561"/>
      <c r="DX296" s="1561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99"/>
      <c r="EK296" s="220"/>
      <c r="EL296" s="209"/>
      <c r="EM296" s="209"/>
      <c r="EN296" s="211"/>
      <c r="EO296" s="211"/>
      <c r="EP296" s="217"/>
      <c r="EQ296" s="209"/>
      <c r="ER296" s="209"/>
      <c r="ES296" s="209"/>
      <c r="ET296" s="209"/>
      <c r="EU296" s="209"/>
      <c r="EV296" s="209"/>
      <c r="EW296" s="209"/>
      <c r="EX296" s="209"/>
      <c r="EY296" s="209"/>
      <c r="EZ296" s="209"/>
      <c r="FA296" s="209"/>
      <c r="FB296" s="209"/>
      <c r="FC296" s="209"/>
      <c r="FD296" s="209"/>
      <c r="FE296" s="209"/>
      <c r="FF296" s="220"/>
      <c r="FG296" s="220"/>
      <c r="FH296" s="209"/>
      <c r="FI296" s="209"/>
      <c r="FJ296" s="209"/>
      <c r="FK296" s="209"/>
      <c r="FL296" s="209"/>
      <c r="FM296" s="209"/>
      <c r="FN296" s="209"/>
      <c r="FO296" s="209"/>
    </row>
    <row r="297" spans="10:272" ht="62.4" hidden="1">
      <c r="J297" s="1593"/>
      <c r="K297" s="1229"/>
      <c r="L297" s="1229"/>
      <c r="M297" s="1229"/>
      <c r="N297" s="1229"/>
      <c r="O297" s="1858" t="s">
        <v>235</v>
      </c>
      <c r="P297" s="1859"/>
      <c r="Q297" s="1859"/>
      <c r="R297" s="1859"/>
      <c r="S297" s="1859"/>
      <c r="T297" s="1859"/>
      <c r="U297" s="1859"/>
      <c r="V297" s="1859"/>
      <c r="W297" s="1859"/>
      <c r="X297" s="1859"/>
      <c r="Y297" s="1859"/>
      <c r="Z297" s="1859"/>
      <c r="AA297" s="1859"/>
      <c r="AB297" s="1859"/>
      <c r="AC297" s="1859"/>
      <c r="AD297" s="1859"/>
      <c r="AE297" s="1859"/>
      <c r="AF297" s="1859"/>
      <c r="AG297" s="1859"/>
      <c r="AH297" s="1859"/>
      <c r="AI297" s="1859"/>
      <c r="AJ297" s="1859"/>
      <c r="AK297" s="1859"/>
      <c r="AL297" s="1859"/>
      <c r="AM297" s="1859"/>
      <c r="AN297" s="1859"/>
      <c r="AO297" s="1859"/>
      <c r="AP297" s="1859"/>
      <c r="DG297" s="1561"/>
      <c r="DH297" s="209"/>
      <c r="DI297" s="209"/>
      <c r="DJ297" s="217"/>
      <c r="DK297" s="209"/>
      <c r="DL297" s="217"/>
      <c r="DM297" s="209"/>
      <c r="DN297" s="209"/>
      <c r="DO297" s="209"/>
      <c r="DP297" s="209"/>
      <c r="DQ297" s="1561"/>
      <c r="DR297" s="209"/>
      <c r="DS297" s="209"/>
      <c r="DT297" s="209"/>
      <c r="DU297" s="209"/>
      <c r="DV297" s="209"/>
      <c r="DW297" s="1561"/>
      <c r="DX297" s="1561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99"/>
      <c r="EK297" s="220"/>
      <c r="EL297" s="209"/>
      <c r="EM297" s="209"/>
      <c r="EN297" s="211"/>
      <c r="EO297" s="211"/>
      <c r="EP297" s="217"/>
      <c r="EQ297" s="209"/>
      <c r="ER297" s="209"/>
      <c r="ES297" s="209"/>
      <c r="ET297" s="209"/>
      <c r="EU297" s="209"/>
      <c r="EV297" s="209"/>
      <c r="EW297" s="209"/>
      <c r="EX297" s="209"/>
      <c r="EY297" s="209"/>
      <c r="EZ297" s="209"/>
      <c r="FA297" s="209"/>
      <c r="FB297" s="209"/>
      <c r="FC297" s="209"/>
      <c r="FD297" s="209"/>
      <c r="FE297" s="209"/>
      <c r="FF297" s="220"/>
      <c r="FG297" s="220"/>
      <c r="FH297" s="209"/>
      <c r="FI297" s="209"/>
      <c r="FJ297" s="209"/>
      <c r="FK297" s="209"/>
      <c r="FL297" s="209"/>
      <c r="FM297" s="209"/>
      <c r="FN297" s="209"/>
      <c r="FO297" s="209"/>
    </row>
    <row r="298" spans="10:272" ht="62.4" hidden="1">
      <c r="J298" s="1593"/>
      <c r="K298" s="1229"/>
      <c r="L298" s="1229"/>
      <c r="M298" s="1229"/>
      <c r="N298" s="1229"/>
      <c r="O298" s="1858"/>
      <c r="P298" s="1859"/>
      <c r="Q298" s="1859"/>
      <c r="R298" s="1859"/>
      <c r="S298" s="1859"/>
      <c r="T298" s="1859"/>
      <c r="U298" s="1859"/>
      <c r="V298" s="1859"/>
      <c r="W298" s="1859"/>
      <c r="X298" s="1859"/>
      <c r="Y298" s="1859"/>
      <c r="Z298" s="1859"/>
      <c r="AA298" s="1859"/>
      <c r="AB298" s="1859"/>
      <c r="AC298" s="1859"/>
      <c r="AD298" s="1859"/>
      <c r="AE298" s="1859"/>
      <c r="AF298" s="1859"/>
      <c r="AG298" s="1859"/>
      <c r="AH298" s="1859"/>
      <c r="AI298" s="1859"/>
      <c r="AJ298" s="1859"/>
      <c r="AK298" s="1859"/>
      <c r="AL298" s="1859"/>
      <c r="AM298" s="1859"/>
      <c r="AN298" s="1859"/>
      <c r="AO298" s="1859"/>
      <c r="AP298" s="1859"/>
      <c r="DG298" s="1561"/>
      <c r="DH298" s="209"/>
      <c r="DI298" s="209"/>
      <c r="DJ298" s="217"/>
      <c r="DK298" s="209"/>
      <c r="DL298" s="217"/>
      <c r="DM298" s="209"/>
      <c r="DN298" s="209"/>
      <c r="DO298" s="209"/>
      <c r="DP298" s="209"/>
      <c r="DQ298" s="1561"/>
      <c r="DR298" s="209"/>
      <c r="DS298" s="209"/>
      <c r="DT298" s="209"/>
      <c r="DU298" s="209"/>
      <c r="DV298" s="209"/>
      <c r="DW298" s="1561"/>
      <c r="DX298" s="1561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99"/>
      <c r="EK298" s="220"/>
      <c r="EL298" s="209"/>
      <c r="EM298" s="209"/>
      <c r="EN298" s="211"/>
      <c r="EO298" s="211"/>
      <c r="EP298" s="217"/>
      <c r="EQ298" s="209"/>
      <c r="ER298" s="209"/>
      <c r="ES298" s="209"/>
      <c r="ET298" s="209"/>
      <c r="EU298" s="209"/>
      <c r="EV298" s="209"/>
      <c r="EW298" s="209"/>
      <c r="EX298" s="209"/>
      <c r="EY298" s="209"/>
      <c r="EZ298" s="209"/>
      <c r="FA298" s="209"/>
      <c r="FB298" s="209"/>
      <c r="FC298" s="209"/>
      <c r="FD298" s="209"/>
      <c r="FE298" s="209"/>
      <c r="FF298" s="220"/>
      <c r="FG298" s="220"/>
      <c r="FH298" s="209"/>
      <c r="FI298" s="209"/>
      <c r="FJ298" s="209"/>
      <c r="FK298" s="209"/>
      <c r="FL298" s="209"/>
      <c r="FM298" s="209"/>
      <c r="FN298" s="209"/>
      <c r="FO298" s="209"/>
    </row>
    <row r="299" spans="10:272" ht="62.4" hidden="1">
      <c r="J299" s="1593"/>
      <c r="K299" s="1229"/>
      <c r="L299" s="1229"/>
      <c r="M299" s="1229"/>
      <c r="N299" s="1229"/>
      <c r="O299" s="1858"/>
      <c r="P299" s="1859"/>
      <c r="Q299" s="1859"/>
      <c r="R299" s="1859"/>
      <c r="S299" s="1859"/>
      <c r="T299" s="1859"/>
      <c r="U299" s="1859"/>
      <c r="V299" s="1859"/>
      <c r="W299" s="1859"/>
      <c r="X299" s="1859"/>
      <c r="Y299" s="1859"/>
      <c r="Z299" s="1859"/>
      <c r="AA299" s="1859"/>
      <c r="AB299" s="1859"/>
      <c r="AC299" s="1859"/>
      <c r="AD299" s="1859"/>
      <c r="AE299" s="1859"/>
      <c r="AF299" s="1859"/>
      <c r="AG299" s="1859"/>
      <c r="AH299" s="1859"/>
      <c r="AI299" s="1859"/>
      <c r="AJ299" s="1859"/>
      <c r="AK299" s="1859"/>
      <c r="AL299" s="1859"/>
      <c r="AM299" s="1859"/>
      <c r="AN299" s="1859"/>
      <c r="AO299" s="1859"/>
      <c r="AP299" s="1859"/>
      <c r="DG299" s="1561"/>
      <c r="DH299" s="209"/>
      <c r="DI299" s="209"/>
      <c r="DJ299" s="217"/>
      <c r="DK299" s="209"/>
      <c r="DL299" s="217"/>
      <c r="DM299" s="209"/>
      <c r="DN299" s="209"/>
      <c r="DO299" s="209"/>
      <c r="DP299" s="209"/>
      <c r="DQ299" s="1561"/>
      <c r="DR299" s="209"/>
      <c r="DS299" s="209"/>
      <c r="DT299" s="209"/>
      <c r="DU299" s="209"/>
      <c r="DV299" s="209"/>
      <c r="DW299" s="1561"/>
      <c r="DX299" s="1561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99"/>
      <c r="EK299" s="220"/>
      <c r="EL299" s="209"/>
      <c r="EM299" s="209"/>
      <c r="EN299" s="211"/>
      <c r="EO299" s="211"/>
      <c r="EP299" s="217"/>
      <c r="EQ299" s="209"/>
      <c r="ER299" s="209"/>
      <c r="ES299" s="209"/>
      <c r="ET299" s="209"/>
      <c r="EU299" s="209"/>
      <c r="EV299" s="209"/>
      <c r="EW299" s="209"/>
      <c r="EX299" s="209"/>
      <c r="EY299" s="209"/>
      <c r="EZ299" s="209"/>
      <c r="FA299" s="209"/>
      <c r="FB299" s="209"/>
      <c r="FC299" s="209"/>
      <c r="FD299" s="209"/>
      <c r="FE299" s="209"/>
      <c r="FF299" s="220"/>
      <c r="FG299" s="220"/>
      <c r="FH299" s="209"/>
      <c r="FI299" s="209"/>
      <c r="FJ299" s="209"/>
      <c r="FK299" s="209"/>
      <c r="FL299" s="209"/>
      <c r="FM299" s="209"/>
      <c r="FN299" s="209"/>
      <c r="FO299" s="209"/>
    </row>
    <row r="300" spans="10:272" ht="62.4" hidden="1">
      <c r="J300" s="1593"/>
      <c r="K300" s="1229"/>
      <c r="L300" s="1229"/>
      <c r="M300" s="1229"/>
      <c r="N300" s="1229"/>
      <c r="O300" s="1858"/>
      <c r="P300" s="1857" t="s">
        <v>238</v>
      </c>
      <c r="Q300" s="1857"/>
      <c r="R300" s="1857"/>
      <c r="S300" s="1857"/>
      <c r="T300" s="1857"/>
      <c r="U300" s="1857"/>
      <c r="V300" s="1857"/>
      <c r="W300" s="1857"/>
      <c r="X300" s="1857"/>
      <c r="Y300" s="1857"/>
      <c r="Z300" s="1857"/>
      <c r="AA300" s="1857"/>
      <c r="AB300" s="1857"/>
      <c r="AC300" s="1860" t="s">
        <v>239</v>
      </c>
      <c r="AD300" s="1861"/>
      <c r="AE300" s="1861"/>
      <c r="AF300" s="1862"/>
      <c r="AG300" s="1925" t="s">
        <v>240</v>
      </c>
      <c r="AH300" s="1925"/>
      <c r="AI300" s="1925"/>
      <c r="AJ300" s="1925"/>
      <c r="AK300" s="1925"/>
      <c r="AL300" s="1925"/>
      <c r="AM300" s="1925"/>
      <c r="AN300" s="1925"/>
      <c r="AO300" s="1925"/>
      <c r="AP300" s="1925"/>
      <c r="DG300" s="1561"/>
      <c r="DH300" s="209"/>
      <c r="DI300" s="209"/>
      <c r="DJ300" s="217"/>
      <c r="DK300" s="209"/>
      <c r="DL300" s="217"/>
      <c r="DM300" s="209"/>
      <c r="DN300" s="209"/>
      <c r="DO300" s="209"/>
      <c r="DP300" s="209"/>
      <c r="DQ300" s="1561"/>
      <c r="DR300" s="209"/>
      <c r="DS300" s="209"/>
      <c r="DT300" s="209"/>
      <c r="DU300" s="209"/>
      <c r="DV300" s="209"/>
      <c r="DW300" s="1561"/>
      <c r="DX300" s="1561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99"/>
      <c r="EK300" s="220"/>
      <c r="EL300" s="209"/>
      <c r="EM300" s="209"/>
      <c r="EN300" s="211"/>
      <c r="EO300" s="211"/>
      <c r="EP300" s="217"/>
      <c r="EQ300" s="209"/>
      <c r="ER300" s="209"/>
      <c r="ES300" s="209"/>
      <c r="ET300" s="209"/>
      <c r="EU300" s="209"/>
      <c r="EV300" s="209"/>
      <c r="EW300" s="209"/>
      <c r="EX300" s="209"/>
      <c r="EY300" s="209"/>
      <c r="EZ300" s="209"/>
      <c r="FA300" s="209"/>
      <c r="FB300" s="209"/>
      <c r="FC300" s="209"/>
      <c r="FD300" s="209"/>
      <c r="FE300" s="209"/>
      <c r="FF300" s="220"/>
      <c r="FG300" s="220"/>
      <c r="FH300" s="209"/>
      <c r="FI300" s="209"/>
      <c r="FJ300" s="209"/>
      <c r="FK300" s="209"/>
      <c r="FL300" s="209"/>
      <c r="FM300" s="209"/>
      <c r="FN300" s="209"/>
      <c r="FO300" s="209"/>
      <c r="HC300" s="331"/>
      <c r="HD300" s="331"/>
      <c r="HE300" s="331"/>
      <c r="HF300" s="331"/>
      <c r="HG300" s="331"/>
      <c r="HH300" s="331"/>
      <c r="HI300" s="331"/>
      <c r="HJ300" s="331"/>
      <c r="HK300" s="331"/>
      <c r="HL300" s="331"/>
      <c r="HM300" s="331"/>
      <c r="HN300" s="331"/>
      <c r="HO300" s="331"/>
      <c r="HP300" s="331"/>
      <c r="HQ300" s="331"/>
      <c r="HR300" s="331"/>
      <c r="HS300" s="331"/>
      <c r="HT300" s="331"/>
      <c r="HU300" s="331"/>
      <c r="HV300" s="331"/>
      <c r="HW300" s="331"/>
      <c r="HX300" s="331"/>
      <c r="HY300" s="331"/>
      <c r="HZ300" s="331"/>
      <c r="IA300" s="331"/>
      <c r="IB300" s="331"/>
      <c r="IC300" s="331"/>
      <c r="ID300" s="331"/>
      <c r="IE300" s="331"/>
      <c r="IF300" s="331"/>
      <c r="IG300" s="331"/>
      <c r="IH300" s="331"/>
      <c r="II300" s="331"/>
      <c r="IJ300" s="331"/>
      <c r="IK300" s="331"/>
      <c r="IL300" s="331"/>
      <c r="IM300" s="331"/>
      <c r="IN300" s="331"/>
      <c r="IO300" s="331"/>
      <c r="IP300" s="331"/>
      <c r="IQ300" s="331"/>
      <c r="IR300" s="331"/>
      <c r="IS300" s="331"/>
      <c r="IT300" s="331"/>
      <c r="IU300" s="331"/>
      <c r="IV300" s="331"/>
      <c r="IW300" s="331"/>
      <c r="IX300" s="331"/>
      <c r="IY300" s="331"/>
      <c r="IZ300" s="331"/>
      <c r="JA300" s="331"/>
      <c r="JB300" s="331"/>
      <c r="JC300" s="331"/>
      <c r="JD300" s="331"/>
      <c r="JE300" s="331"/>
      <c r="JF300" s="331"/>
      <c r="JG300" s="331"/>
      <c r="JH300" s="331"/>
      <c r="JI300" s="331"/>
      <c r="JJ300" s="331"/>
      <c r="JK300" s="331"/>
      <c r="JL300" s="331"/>
    </row>
    <row r="301" spans="10:272" ht="62.4" hidden="1">
      <c r="J301" s="1593"/>
      <c r="K301" s="1229"/>
      <c r="L301" s="1229"/>
      <c r="M301" s="1229"/>
      <c r="N301" s="1229"/>
      <c r="O301" s="1858"/>
      <c r="P301" s="1230"/>
      <c r="Q301" s="1231"/>
      <c r="R301" s="1231"/>
      <c r="S301" s="1231"/>
      <c r="T301" s="1231"/>
      <c r="U301" s="1231"/>
      <c r="V301" s="1231"/>
      <c r="W301" s="1231"/>
      <c r="X301" s="1231"/>
      <c r="Y301" s="1231"/>
      <c r="Z301" s="1231"/>
      <c r="AA301" s="1231"/>
      <c r="AB301" s="1232"/>
      <c r="AC301" s="1233"/>
      <c r="AD301" s="1594"/>
      <c r="AE301" s="1234"/>
      <c r="AF301" s="1235"/>
      <c r="AG301" s="1236"/>
      <c r="AH301" s="1236"/>
      <c r="AI301" s="1236"/>
      <c r="AJ301" s="1327"/>
      <c r="AK301" s="1327"/>
      <c r="AL301" s="1236"/>
      <c r="AM301" s="1236"/>
      <c r="AN301" s="1236"/>
      <c r="AO301" s="1236"/>
      <c r="AP301" s="1236"/>
      <c r="DG301" s="1561"/>
      <c r="DH301" s="209"/>
      <c r="DI301" s="209"/>
      <c r="DJ301" s="217"/>
      <c r="DK301" s="209"/>
      <c r="DL301" s="217"/>
      <c r="DM301" s="209"/>
      <c r="DN301" s="209"/>
      <c r="DO301" s="209"/>
      <c r="DP301" s="209"/>
      <c r="DQ301" s="1561"/>
      <c r="DR301" s="209"/>
      <c r="DS301" s="209"/>
      <c r="DT301" s="209"/>
      <c r="DU301" s="209"/>
      <c r="DV301" s="209"/>
      <c r="DW301" s="1561"/>
      <c r="DX301" s="1561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99"/>
      <c r="EK301" s="220"/>
      <c r="EL301" s="209"/>
      <c r="EM301" s="209"/>
      <c r="EN301" s="211"/>
      <c r="EO301" s="211"/>
      <c r="EP301" s="217"/>
      <c r="EQ301" s="209"/>
      <c r="ER301" s="209"/>
      <c r="ES301" s="209"/>
      <c r="ET301" s="209"/>
      <c r="EU301" s="209"/>
      <c r="EV301" s="209"/>
      <c r="EW301" s="209"/>
      <c r="EX301" s="209"/>
      <c r="EY301" s="209"/>
      <c r="EZ301" s="209"/>
      <c r="FA301" s="209"/>
      <c r="FB301" s="209"/>
      <c r="FC301" s="209"/>
      <c r="FD301" s="209"/>
      <c r="FE301" s="209"/>
      <c r="FF301" s="220"/>
      <c r="FG301" s="220"/>
      <c r="FH301" s="209"/>
      <c r="FI301" s="209"/>
      <c r="FJ301" s="209"/>
      <c r="FK301" s="209"/>
      <c r="FL301" s="209"/>
      <c r="FM301" s="209"/>
      <c r="FN301" s="209"/>
      <c r="FO301" s="209"/>
    </row>
    <row r="302" spans="10:272" ht="62.4" hidden="1">
      <c r="J302" s="1593"/>
      <c r="K302" s="1229"/>
      <c r="L302" s="1229"/>
      <c r="M302" s="1229"/>
      <c r="N302" s="1229"/>
      <c r="O302" s="1858"/>
      <c r="P302" s="1230"/>
      <c r="Q302" s="1231"/>
      <c r="R302" s="1231"/>
      <c r="S302" s="1231"/>
      <c r="T302" s="1231"/>
      <c r="U302" s="1231"/>
      <c r="V302" s="1231"/>
      <c r="W302" s="1231"/>
      <c r="X302" s="1231"/>
      <c r="Y302" s="1231"/>
      <c r="Z302" s="1231"/>
      <c r="AA302" s="1231"/>
      <c r="AB302" s="1232"/>
      <c r="AC302" s="1233"/>
      <c r="AD302" s="1594"/>
      <c r="AE302" s="1234"/>
      <c r="AF302" s="1235"/>
      <c r="AG302" s="1236"/>
      <c r="AH302" s="1236"/>
      <c r="AI302" s="1236"/>
      <c r="AJ302" s="1327"/>
      <c r="AK302" s="1327"/>
      <c r="AL302" s="1236"/>
      <c r="AM302" s="1236"/>
      <c r="AN302" s="1236"/>
      <c r="AO302" s="1236"/>
      <c r="AP302" s="1236"/>
      <c r="DG302" s="1561"/>
      <c r="DH302" s="209"/>
      <c r="DI302" s="209"/>
      <c r="DJ302" s="217"/>
      <c r="DK302" s="209"/>
      <c r="DL302" s="217"/>
      <c r="DM302" s="209"/>
      <c r="DN302" s="209"/>
      <c r="DO302" s="209"/>
      <c r="DP302" s="209"/>
      <c r="DQ302" s="1561"/>
      <c r="DR302" s="209"/>
      <c r="DS302" s="209"/>
      <c r="DT302" s="209"/>
      <c r="DU302" s="209"/>
      <c r="DV302" s="209"/>
      <c r="DW302" s="1561"/>
      <c r="DX302" s="1561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99"/>
      <c r="EK302" s="220"/>
      <c r="EL302" s="209"/>
      <c r="EM302" s="209"/>
      <c r="EN302" s="211"/>
      <c r="EO302" s="211"/>
      <c r="EP302" s="217"/>
      <c r="EQ302" s="209"/>
      <c r="ER302" s="209"/>
      <c r="ES302" s="209"/>
      <c r="ET302" s="209"/>
      <c r="EU302" s="209"/>
      <c r="EV302" s="209"/>
      <c r="EW302" s="209"/>
      <c r="EX302" s="209"/>
      <c r="EY302" s="209"/>
      <c r="EZ302" s="209"/>
      <c r="FA302" s="209"/>
      <c r="FB302" s="209"/>
      <c r="FC302" s="209"/>
      <c r="FD302" s="209"/>
      <c r="FE302" s="209"/>
      <c r="FF302" s="220"/>
      <c r="FG302" s="220"/>
      <c r="FH302" s="209"/>
      <c r="FI302" s="209"/>
      <c r="FJ302" s="209"/>
      <c r="FK302" s="209"/>
      <c r="FL302" s="209"/>
      <c r="FM302" s="209"/>
      <c r="FN302" s="209"/>
      <c r="FO302" s="209"/>
    </row>
    <row r="303" spans="10:272" ht="62.4" hidden="1">
      <c r="J303" s="1593"/>
      <c r="K303" s="1229"/>
      <c r="L303" s="1229"/>
      <c r="M303" s="1229"/>
      <c r="N303" s="1229"/>
      <c r="O303" s="1858"/>
      <c r="P303" s="1230"/>
      <c r="Q303" s="1231"/>
      <c r="R303" s="1231"/>
      <c r="S303" s="1231"/>
      <c r="T303" s="1231"/>
      <c r="U303" s="1231"/>
      <c r="V303" s="1231"/>
      <c r="W303" s="1231"/>
      <c r="X303" s="1231"/>
      <c r="Y303" s="1231"/>
      <c r="Z303" s="1231"/>
      <c r="AA303" s="1231"/>
      <c r="AB303" s="1232"/>
      <c r="AC303" s="1233"/>
      <c r="AD303" s="1594"/>
      <c r="AE303" s="1234"/>
      <c r="AF303" s="1235"/>
      <c r="AG303" s="1234"/>
      <c r="AH303" s="1234"/>
      <c r="AI303" s="1237"/>
      <c r="AJ303" s="1340"/>
      <c r="AK303" s="1340"/>
      <c r="AL303" s="1238"/>
      <c r="AM303" s="1238"/>
      <c r="AN303" s="1238"/>
      <c r="AO303" s="1238"/>
      <c r="AP303" s="1239"/>
      <c r="DG303" s="1561"/>
      <c r="DH303" s="209"/>
      <c r="DI303" s="209"/>
      <c r="DJ303" s="217"/>
      <c r="DK303" s="209"/>
      <c r="DL303" s="217"/>
      <c r="DM303" s="209"/>
      <c r="DN303" s="209"/>
      <c r="DO303" s="209"/>
      <c r="DP303" s="209"/>
      <c r="DQ303" s="1561"/>
      <c r="DR303" s="209"/>
      <c r="DS303" s="209"/>
      <c r="DT303" s="209"/>
      <c r="DU303" s="209"/>
      <c r="DV303" s="209"/>
      <c r="DW303" s="1561"/>
      <c r="DX303" s="1561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99"/>
      <c r="EK303" s="220"/>
      <c r="EL303" s="209"/>
      <c r="EM303" s="209"/>
      <c r="EN303" s="211"/>
      <c r="EO303" s="211"/>
      <c r="EP303" s="217"/>
      <c r="EQ303" s="209"/>
      <c r="ER303" s="209"/>
      <c r="ES303" s="209"/>
      <c r="ET303" s="209"/>
      <c r="EU303" s="209"/>
      <c r="EV303" s="209"/>
      <c r="EW303" s="209"/>
      <c r="EX303" s="209"/>
      <c r="EY303" s="209"/>
      <c r="EZ303" s="209"/>
      <c r="FA303" s="209"/>
      <c r="FB303" s="209"/>
      <c r="FC303" s="209"/>
      <c r="FD303" s="209"/>
      <c r="FE303" s="209"/>
      <c r="FF303" s="220"/>
      <c r="FG303" s="220"/>
      <c r="FH303" s="209"/>
      <c r="FI303" s="209"/>
      <c r="FJ303" s="209"/>
      <c r="FK303" s="209"/>
      <c r="FL303" s="209"/>
      <c r="FM303" s="209"/>
      <c r="FN303" s="209"/>
      <c r="FO303" s="209"/>
    </row>
    <row r="304" spans="10:272" ht="62.4" hidden="1">
      <c r="J304" s="1593"/>
      <c r="K304" s="1229"/>
      <c r="L304" s="1229"/>
      <c r="M304" s="1229"/>
      <c r="N304" s="1229"/>
      <c r="O304" s="1858"/>
      <c r="P304" s="1926"/>
      <c r="Q304" s="1926"/>
      <c r="R304" s="1927"/>
      <c r="S304" s="1919"/>
      <c r="T304" s="1920"/>
      <c r="U304" s="1920"/>
      <c r="V304" s="1928"/>
      <c r="W304" s="1920"/>
      <c r="X304" s="1920"/>
      <c r="Y304" s="1920"/>
      <c r="Z304" s="1920"/>
      <c r="AA304" s="1920"/>
      <c r="AB304" s="1920"/>
      <c r="AC304" s="1922"/>
      <c r="AD304" s="1857"/>
      <c r="AE304" s="1857"/>
      <c r="AF304" s="1921"/>
      <c r="AG304" s="1920"/>
      <c r="AH304" s="1920"/>
      <c r="AI304" s="1920"/>
      <c r="AJ304" s="1920"/>
      <c r="AK304" s="1920"/>
      <c r="AL304" s="1920"/>
      <c r="AM304" s="1920"/>
      <c r="AN304" s="1919"/>
      <c r="AO304" s="1920"/>
      <c r="AP304" s="1920"/>
      <c r="DG304" s="1561"/>
      <c r="DH304" s="209"/>
      <c r="DI304" s="209"/>
      <c r="DJ304" s="217"/>
      <c r="DK304" s="209"/>
      <c r="DL304" s="217"/>
      <c r="DM304" s="209"/>
      <c r="DN304" s="209"/>
      <c r="DO304" s="209"/>
      <c r="DP304" s="209"/>
      <c r="DQ304" s="1561"/>
      <c r="DR304" s="209"/>
      <c r="DS304" s="209"/>
      <c r="DT304" s="209"/>
      <c r="DU304" s="209"/>
      <c r="DV304" s="209"/>
      <c r="DW304" s="1561"/>
      <c r="DX304" s="1561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99"/>
      <c r="EK304" s="220"/>
      <c r="EL304" s="209"/>
      <c r="EM304" s="209"/>
      <c r="EN304" s="211"/>
      <c r="EO304" s="211"/>
      <c r="EP304" s="217"/>
      <c r="EQ304" s="209"/>
      <c r="ER304" s="209"/>
      <c r="ES304" s="209"/>
      <c r="ET304" s="209"/>
      <c r="EU304" s="209"/>
      <c r="EV304" s="209"/>
      <c r="EW304" s="209"/>
      <c r="EX304" s="209"/>
      <c r="EY304" s="209"/>
      <c r="EZ304" s="209"/>
      <c r="FA304" s="209"/>
      <c r="FB304" s="209"/>
      <c r="FC304" s="209"/>
      <c r="FD304" s="209"/>
      <c r="FE304" s="209"/>
      <c r="FF304" s="220"/>
      <c r="FG304" s="220"/>
      <c r="FH304" s="209"/>
      <c r="FI304" s="209"/>
      <c r="FJ304" s="209"/>
      <c r="FK304" s="209"/>
      <c r="FL304" s="209"/>
      <c r="FM304" s="209"/>
      <c r="FN304" s="209"/>
      <c r="FO304" s="209"/>
    </row>
    <row r="305" spans="3:272" ht="62.4" hidden="1">
      <c r="J305" s="1593"/>
      <c r="K305" s="1229"/>
      <c r="L305" s="1229"/>
      <c r="M305" s="1229"/>
      <c r="N305" s="1229"/>
      <c r="O305" s="1858"/>
      <c r="P305" s="1926"/>
      <c r="Q305" s="1926"/>
      <c r="R305" s="1927"/>
      <c r="S305" s="1919"/>
      <c r="T305" s="1920"/>
      <c r="U305" s="1920"/>
      <c r="V305" s="1928"/>
      <c r="W305" s="1920"/>
      <c r="X305" s="1920"/>
      <c r="Y305" s="1920"/>
      <c r="Z305" s="1920"/>
      <c r="AA305" s="1920"/>
      <c r="AB305" s="1920"/>
      <c r="AC305" s="1922"/>
      <c r="AD305" s="1857"/>
      <c r="AE305" s="1857"/>
      <c r="AF305" s="1921"/>
      <c r="AG305" s="1920"/>
      <c r="AH305" s="1920"/>
      <c r="AI305" s="1920"/>
      <c r="AJ305" s="1920"/>
      <c r="AK305" s="1920"/>
      <c r="AL305" s="1920"/>
      <c r="AM305" s="1920"/>
      <c r="AN305" s="1919"/>
      <c r="AO305" s="1920"/>
      <c r="AP305" s="1920"/>
      <c r="DG305" s="1561"/>
      <c r="DH305" s="209"/>
      <c r="DI305" s="209"/>
      <c r="DJ305" s="217"/>
      <c r="DK305" s="209"/>
      <c r="DL305" s="217"/>
      <c r="DM305" s="209"/>
      <c r="DN305" s="209"/>
      <c r="DO305" s="209"/>
      <c r="DP305" s="209"/>
      <c r="DQ305" s="1561"/>
      <c r="DR305" s="209"/>
      <c r="DS305" s="209"/>
      <c r="DT305" s="209"/>
      <c r="DU305" s="209"/>
      <c r="DV305" s="209"/>
      <c r="DW305" s="1561"/>
      <c r="DX305" s="1561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99"/>
      <c r="EK305" s="220"/>
      <c r="EL305" s="209"/>
      <c r="EM305" s="209"/>
      <c r="EN305" s="211"/>
      <c r="EO305" s="211"/>
      <c r="EP305" s="217"/>
      <c r="EQ305" s="209"/>
      <c r="ER305" s="209"/>
      <c r="ES305" s="209"/>
      <c r="ET305" s="209"/>
      <c r="EU305" s="209"/>
      <c r="EV305" s="209"/>
      <c r="EW305" s="209"/>
      <c r="EX305" s="209"/>
      <c r="EY305" s="209"/>
      <c r="EZ305" s="209"/>
      <c r="FA305" s="209"/>
      <c r="FB305" s="209"/>
      <c r="FC305" s="209"/>
      <c r="FD305" s="209"/>
      <c r="FE305" s="209"/>
      <c r="FF305" s="220"/>
      <c r="FG305" s="220"/>
      <c r="FH305" s="209"/>
      <c r="FI305" s="209"/>
      <c r="FJ305" s="209"/>
      <c r="FK305" s="209"/>
      <c r="FL305" s="209"/>
      <c r="FM305" s="209"/>
      <c r="FN305" s="209"/>
      <c r="FO305" s="209"/>
    </row>
    <row r="306" spans="3:272" ht="62.4" hidden="1">
      <c r="J306" s="1593"/>
      <c r="K306" s="1229"/>
      <c r="L306" s="1229"/>
      <c r="M306" s="1229"/>
      <c r="N306" s="1229"/>
      <c r="O306" s="1858"/>
      <c r="P306" s="1857" t="s">
        <v>51</v>
      </c>
      <c r="Q306" s="1857"/>
      <c r="R306" s="1921"/>
      <c r="S306" s="1922" t="s">
        <v>67</v>
      </c>
      <c r="T306" s="1857"/>
      <c r="U306" s="1857"/>
      <c r="V306" s="1921"/>
      <c r="W306" s="1857" t="s">
        <v>1</v>
      </c>
      <c r="X306" s="1857"/>
      <c r="Y306" s="1857"/>
      <c r="Z306" s="1857"/>
      <c r="AA306" s="1857"/>
      <c r="AB306" s="1857"/>
      <c r="AC306" s="1923" t="s">
        <v>241</v>
      </c>
      <c r="AD306" s="1855"/>
      <c r="AE306" s="1855"/>
      <c r="AF306" s="1924"/>
      <c r="AG306" s="1857" t="s">
        <v>32</v>
      </c>
      <c r="AH306" s="1857"/>
      <c r="AI306" s="1857"/>
      <c r="AJ306" s="1857"/>
      <c r="AK306" s="1857"/>
      <c r="AL306" s="1857"/>
      <c r="AM306" s="1857"/>
      <c r="AN306" s="1922" t="s">
        <v>38</v>
      </c>
      <c r="AO306" s="1857"/>
      <c r="AP306" s="1857"/>
      <c r="DG306" s="1561"/>
      <c r="DH306" s="209"/>
      <c r="DI306" s="209"/>
      <c r="DJ306" s="217"/>
      <c r="DK306" s="209"/>
      <c r="DL306" s="217"/>
      <c r="DM306" s="209"/>
      <c r="DN306" s="209"/>
      <c r="DO306" s="209"/>
      <c r="DP306" s="209"/>
      <c r="DQ306" s="1561"/>
      <c r="DR306" s="209"/>
      <c r="DS306" s="209"/>
      <c r="DT306" s="209"/>
      <c r="DU306" s="209"/>
      <c r="DV306" s="209"/>
      <c r="DW306" s="1561"/>
      <c r="DX306" s="1561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99"/>
      <c r="EK306" s="220"/>
      <c r="EL306" s="209"/>
      <c r="EM306" s="209"/>
      <c r="EN306" s="211"/>
      <c r="EO306" s="211"/>
      <c r="EP306" s="217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20"/>
      <c r="FG306" s="220"/>
      <c r="FH306" s="209"/>
      <c r="FI306" s="209"/>
      <c r="FJ306" s="209"/>
      <c r="FK306" s="209"/>
      <c r="FL306" s="209"/>
      <c r="FM306" s="209"/>
      <c r="FN306" s="209"/>
      <c r="FO306" s="209"/>
    </row>
    <row r="307" spans="3:272" hidden="1">
      <c r="J307" s="1593"/>
      <c r="K307" s="1236"/>
      <c r="L307" s="1236"/>
      <c r="M307" s="1236"/>
      <c r="N307" s="1236"/>
      <c r="O307" s="1240"/>
      <c r="P307" s="1230"/>
      <c r="Q307" s="1231"/>
      <c r="R307" s="1231"/>
      <c r="S307" s="1231"/>
      <c r="T307" s="1231"/>
      <c r="U307" s="1231"/>
      <c r="V307" s="1231"/>
      <c r="W307" s="1231"/>
      <c r="X307" s="1231"/>
      <c r="Y307" s="1231"/>
      <c r="Z307" s="1231"/>
      <c r="AA307" s="1231"/>
      <c r="AB307" s="1232"/>
      <c r="AC307" s="1233"/>
      <c r="AD307" s="1241"/>
      <c r="AE307" s="1241"/>
      <c r="AF307" s="1242"/>
      <c r="AG307" s="1241"/>
      <c r="AH307" s="1241"/>
      <c r="AI307" s="1241"/>
      <c r="AJ307" s="1341"/>
      <c r="AK307" s="1341"/>
      <c r="AL307" s="1231"/>
      <c r="AM307" s="1238"/>
      <c r="AN307" s="1238"/>
      <c r="AO307" s="1238"/>
      <c r="AP307" s="1239"/>
      <c r="DG307" s="1561"/>
      <c r="DH307" s="209"/>
      <c r="DI307" s="209"/>
      <c r="DJ307" s="217"/>
      <c r="DK307" s="209"/>
      <c r="DL307" s="217"/>
      <c r="DM307" s="209"/>
      <c r="DN307" s="209"/>
      <c r="DO307" s="209"/>
      <c r="DP307" s="209"/>
      <c r="DQ307" s="1561"/>
      <c r="DR307" s="209"/>
      <c r="DS307" s="209"/>
      <c r="DT307" s="209"/>
      <c r="DU307" s="209"/>
      <c r="DV307" s="209"/>
      <c r="DW307" s="1561"/>
      <c r="DX307" s="1561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99"/>
      <c r="EK307" s="220"/>
      <c r="EL307" s="209"/>
      <c r="EM307" s="209"/>
      <c r="EN307" s="211"/>
      <c r="EO307" s="211"/>
      <c r="EP307" s="217"/>
      <c r="EQ307" s="209"/>
      <c r="ER307" s="209"/>
      <c r="ES307" s="209"/>
      <c r="ET307" s="209"/>
      <c r="EU307" s="209"/>
      <c r="EV307" s="209"/>
      <c r="EW307" s="209"/>
      <c r="EX307" s="209"/>
      <c r="EY307" s="209"/>
      <c r="EZ307" s="209"/>
      <c r="FA307" s="209"/>
      <c r="FB307" s="209"/>
      <c r="FC307" s="209"/>
      <c r="FD307" s="209"/>
      <c r="FE307" s="209"/>
      <c r="FF307" s="220"/>
      <c r="FG307" s="220"/>
      <c r="FH307" s="209"/>
      <c r="FI307" s="209"/>
      <c r="FJ307" s="209"/>
      <c r="FK307" s="209"/>
      <c r="FL307" s="209"/>
      <c r="FM307" s="209"/>
      <c r="FN307" s="209"/>
      <c r="FO307" s="209"/>
    </row>
    <row r="308" spans="3:272" hidden="1">
      <c r="J308" s="1593"/>
      <c r="K308" s="1236"/>
      <c r="L308" s="1236"/>
      <c r="M308" s="1236"/>
      <c r="N308" s="1236"/>
      <c r="O308" s="1240"/>
      <c r="P308" s="1230"/>
      <c r="Q308" s="1231"/>
      <c r="R308" s="1231"/>
      <c r="S308" s="1231"/>
      <c r="T308" s="1231"/>
      <c r="U308" s="1231"/>
      <c r="V308" s="1231"/>
      <c r="W308" s="1231"/>
      <c r="X308" s="1231"/>
      <c r="Y308" s="1231"/>
      <c r="Z308" s="1231"/>
      <c r="AA308" s="1231"/>
      <c r="AB308" s="1243"/>
      <c r="AC308" s="1234"/>
      <c r="AD308" s="1241"/>
      <c r="AE308" s="1241"/>
      <c r="AF308" s="1241"/>
      <c r="AG308" s="1241"/>
      <c r="AH308" s="1241"/>
      <c r="AI308" s="1241"/>
      <c r="AJ308" s="1341"/>
      <c r="AK308" s="1341"/>
      <c r="AL308" s="1231"/>
      <c r="AM308" s="1238"/>
      <c r="AN308" s="1238"/>
      <c r="AO308" s="1238"/>
      <c r="AP308" s="1239"/>
      <c r="DG308" s="1561"/>
      <c r="DH308" s="209"/>
      <c r="DI308" s="209"/>
      <c r="DJ308" s="217"/>
      <c r="DK308" s="209"/>
      <c r="DL308" s="217"/>
      <c r="DM308" s="209"/>
      <c r="DN308" s="209"/>
      <c r="DO308" s="209"/>
      <c r="DP308" s="209"/>
      <c r="DQ308" s="1561"/>
      <c r="DR308" s="209"/>
      <c r="DS308" s="209"/>
      <c r="DT308" s="209"/>
      <c r="DU308" s="209"/>
      <c r="DV308" s="209"/>
      <c r="DW308" s="1561"/>
      <c r="DX308" s="1561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99"/>
      <c r="EK308" s="220"/>
      <c r="EL308" s="209"/>
      <c r="EM308" s="209"/>
      <c r="EN308" s="211"/>
      <c r="EO308" s="211"/>
      <c r="EP308" s="217"/>
      <c r="EQ308" s="209"/>
      <c r="ER308" s="209"/>
      <c r="ES308" s="209"/>
      <c r="ET308" s="209"/>
      <c r="EU308" s="209"/>
      <c r="EV308" s="209"/>
      <c r="EW308" s="209"/>
      <c r="EX308" s="209"/>
      <c r="EY308" s="209"/>
      <c r="EZ308" s="209"/>
      <c r="FA308" s="209"/>
      <c r="FB308" s="209"/>
      <c r="FC308" s="209"/>
      <c r="FD308" s="209"/>
      <c r="FE308" s="209"/>
      <c r="FF308" s="220"/>
      <c r="FG308" s="220"/>
      <c r="FH308" s="209"/>
      <c r="FI308" s="209"/>
      <c r="FJ308" s="209"/>
      <c r="FK308" s="209"/>
      <c r="FL308" s="209"/>
      <c r="FM308" s="209"/>
      <c r="FN308" s="209"/>
      <c r="FO308" s="209"/>
    </row>
    <row r="309" spans="3:272" hidden="1">
      <c r="J309" s="1593"/>
      <c r="K309" s="1244"/>
      <c r="L309" s="1231"/>
      <c r="M309" s="1231"/>
      <c r="N309" s="1231"/>
      <c r="O309" s="1231"/>
      <c r="P309" s="1231"/>
      <c r="Q309" s="1231"/>
      <c r="R309" s="1231"/>
      <c r="S309" s="1231"/>
      <c r="T309" s="1231"/>
      <c r="U309" s="1231"/>
      <c r="V309" s="1231"/>
      <c r="W309" s="1231"/>
      <c r="X309" s="1231"/>
      <c r="Y309" s="1231"/>
      <c r="Z309" s="1231"/>
      <c r="AA309" s="1231"/>
      <c r="AB309" s="1234"/>
      <c r="AC309" s="1234"/>
      <c r="AD309" s="1241"/>
      <c r="AE309" s="1241"/>
      <c r="AF309" s="1241"/>
      <c r="AG309" s="1241"/>
      <c r="AH309" s="1241"/>
      <c r="AI309" s="1241"/>
      <c r="AJ309" s="1341"/>
      <c r="AK309" s="1341"/>
      <c r="AL309" s="1231"/>
      <c r="AM309" s="1238"/>
      <c r="AN309" s="1238"/>
      <c r="AO309" s="1238"/>
      <c r="AP309" s="1245"/>
      <c r="DG309" s="1561"/>
      <c r="DH309" s="209"/>
      <c r="DI309" s="209"/>
      <c r="DJ309" s="217"/>
      <c r="DK309" s="209"/>
      <c r="DL309" s="217"/>
      <c r="DM309" s="209"/>
      <c r="DN309" s="209"/>
      <c r="DO309" s="209"/>
      <c r="DP309" s="209"/>
      <c r="DQ309" s="1561"/>
      <c r="DR309" s="209"/>
      <c r="DS309" s="209"/>
      <c r="DT309" s="209"/>
      <c r="DU309" s="209"/>
      <c r="DV309" s="209"/>
      <c r="DW309" s="1561"/>
      <c r="DX309" s="1561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99"/>
      <c r="EK309" s="220"/>
      <c r="EL309" s="209"/>
      <c r="EM309" s="209"/>
      <c r="EN309" s="211"/>
      <c r="EO309" s="211"/>
      <c r="EP309" s="217"/>
      <c r="EQ309" s="209"/>
      <c r="ER309" s="209"/>
      <c r="ES309" s="209"/>
      <c r="ET309" s="209"/>
      <c r="EU309" s="209"/>
      <c r="EV309" s="209"/>
      <c r="EW309" s="209"/>
      <c r="EX309" s="209"/>
      <c r="EY309" s="209"/>
      <c r="EZ309" s="209"/>
      <c r="FA309" s="209"/>
      <c r="FB309" s="209"/>
      <c r="FC309" s="209"/>
      <c r="FD309" s="209"/>
      <c r="FE309" s="209"/>
      <c r="FF309" s="220"/>
      <c r="FG309" s="220"/>
      <c r="FH309" s="209"/>
      <c r="FI309" s="209"/>
      <c r="FJ309" s="209"/>
      <c r="FK309" s="209"/>
      <c r="FL309" s="209"/>
      <c r="FM309" s="209"/>
      <c r="FN309" s="209"/>
      <c r="FO309" s="209"/>
    </row>
    <row r="310" spans="3:272" ht="19.2" hidden="1">
      <c r="J310" s="1593"/>
      <c r="K310" s="1854"/>
      <c r="L310" s="1854"/>
      <c r="M310" s="1854"/>
      <c r="N310" s="1854"/>
      <c r="O310" s="1855" t="s">
        <v>242</v>
      </c>
      <c r="P310" s="1855"/>
      <c r="Q310" s="1231"/>
      <c r="R310" s="1231"/>
      <c r="S310" s="1231"/>
      <c r="T310" s="1231"/>
      <c r="U310" s="1231"/>
      <c r="V310" s="1231"/>
      <c r="W310" s="1231"/>
      <c r="X310" s="1231"/>
      <c r="Y310" s="1231"/>
      <c r="Z310" s="1231"/>
      <c r="AA310" s="1231"/>
      <c r="AB310" s="1243"/>
      <c r="AC310" s="1246"/>
      <c r="AD310" s="1246"/>
      <c r="AE310" s="1246"/>
      <c r="AF310" s="1246"/>
      <c r="AG310" s="1246"/>
      <c r="AH310" s="1246"/>
      <c r="AI310" s="1246"/>
      <c r="AJ310" s="1385"/>
      <c r="AK310" s="1385"/>
      <c r="AL310" s="1247"/>
      <c r="AM310" s="1247"/>
      <c r="AN310" s="1247"/>
      <c r="AO310" s="1247"/>
      <c r="AP310" s="1248"/>
      <c r="DG310" s="1561"/>
      <c r="DH310" s="209"/>
      <c r="DI310" s="209"/>
      <c r="DJ310" s="217"/>
      <c r="DK310" s="209"/>
      <c r="DL310" s="217"/>
      <c r="DM310" s="209"/>
      <c r="DN310" s="209"/>
      <c r="DO310" s="209"/>
      <c r="DP310" s="209"/>
      <c r="DQ310" s="1561"/>
      <c r="DR310" s="209"/>
      <c r="DS310" s="209"/>
      <c r="DT310" s="209"/>
      <c r="DU310" s="209"/>
      <c r="DV310" s="209"/>
      <c r="DW310" s="1561"/>
      <c r="DX310" s="1561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99"/>
      <c r="EK310" s="220"/>
      <c r="EL310" s="209"/>
      <c r="EM310" s="209"/>
      <c r="EN310" s="211"/>
      <c r="EO310" s="211"/>
      <c r="EP310" s="217"/>
      <c r="EQ310" s="209"/>
      <c r="ER310" s="209"/>
      <c r="ES310" s="209"/>
      <c r="ET310" s="209"/>
      <c r="EU310" s="209"/>
      <c r="EV310" s="209"/>
      <c r="EW310" s="209"/>
      <c r="EX310" s="209"/>
      <c r="EY310" s="209"/>
      <c r="EZ310" s="209"/>
      <c r="FA310" s="209"/>
      <c r="FB310" s="209"/>
      <c r="FC310" s="209"/>
      <c r="FD310" s="209"/>
      <c r="FE310" s="209"/>
      <c r="FF310" s="220"/>
      <c r="FG310" s="220"/>
      <c r="FH310" s="209"/>
      <c r="FI310" s="209"/>
      <c r="FJ310" s="209"/>
      <c r="FK310" s="209"/>
      <c r="FL310" s="209"/>
      <c r="FM310" s="209"/>
      <c r="FN310" s="209"/>
      <c r="FO310" s="209"/>
      <c r="HC310" s="331"/>
      <c r="HD310" s="331"/>
      <c r="HE310" s="331"/>
      <c r="HF310" s="331"/>
      <c r="HG310" s="331"/>
      <c r="HH310" s="331"/>
      <c r="HI310" s="331"/>
      <c r="HJ310" s="331"/>
      <c r="HK310" s="331"/>
      <c r="HL310" s="331"/>
      <c r="HM310" s="331"/>
      <c r="HN310" s="331"/>
      <c r="HO310" s="331"/>
      <c r="HP310" s="331"/>
      <c r="HQ310" s="331"/>
      <c r="HR310" s="331"/>
      <c r="HS310" s="331"/>
      <c r="HT310" s="331"/>
      <c r="HU310" s="331"/>
      <c r="HV310" s="331"/>
      <c r="HW310" s="331"/>
      <c r="HX310" s="331"/>
      <c r="HY310" s="331"/>
      <c r="HZ310" s="331"/>
      <c r="IA310" s="331"/>
      <c r="IB310" s="331"/>
      <c r="IC310" s="331"/>
      <c r="ID310" s="331"/>
      <c r="IE310" s="331"/>
      <c r="IF310" s="331"/>
      <c r="IG310" s="331"/>
      <c r="IH310" s="331"/>
      <c r="II310" s="331"/>
      <c r="IJ310" s="331"/>
      <c r="IK310" s="331"/>
      <c r="IL310" s="331"/>
      <c r="IM310" s="331"/>
      <c r="IN310" s="331"/>
      <c r="IO310" s="331"/>
      <c r="IP310" s="331"/>
      <c r="IQ310" s="331"/>
      <c r="IR310" s="331"/>
      <c r="IS310" s="331"/>
      <c r="IT310" s="331"/>
      <c r="IU310" s="331"/>
      <c r="IV310" s="331"/>
      <c r="IW310" s="331"/>
      <c r="IX310" s="331"/>
      <c r="IY310" s="331"/>
      <c r="IZ310" s="331"/>
      <c r="JA310" s="331"/>
      <c r="JB310" s="331"/>
      <c r="JC310" s="331"/>
      <c r="JD310" s="331"/>
      <c r="JE310" s="331"/>
      <c r="JF310" s="331"/>
      <c r="JG310" s="331"/>
      <c r="JH310" s="331"/>
      <c r="JI310" s="331"/>
      <c r="JJ310" s="331"/>
      <c r="JK310" s="331"/>
      <c r="JL310" s="331"/>
    </row>
    <row r="311" spans="3:272" ht="19.2" hidden="1">
      <c r="C311" s="1083"/>
      <c r="F311" s="1083"/>
      <c r="J311" s="1856"/>
      <c r="K311" s="1856"/>
      <c r="L311" s="1856"/>
      <c r="M311" s="1856"/>
      <c r="N311" s="1856"/>
      <c r="O311" s="1857" t="s">
        <v>243</v>
      </c>
      <c r="P311" s="1857"/>
      <c r="Q311" s="1249"/>
      <c r="R311" s="1250"/>
      <c r="S311" s="1249"/>
      <c r="T311" s="1249"/>
      <c r="U311" s="1249"/>
      <c r="V311" s="1249"/>
      <c r="W311" s="1249"/>
      <c r="X311" s="1249"/>
      <c r="Y311" s="1249"/>
      <c r="Z311" s="1249"/>
      <c r="AA311" s="1249"/>
      <c r="AB311" s="1251"/>
      <c r="AC311" s="971"/>
      <c r="AD311" s="971"/>
      <c r="AE311" s="971"/>
      <c r="AF311" s="971"/>
      <c r="AG311" s="971"/>
      <c r="AH311" s="971"/>
      <c r="AI311" s="971"/>
      <c r="AJ311" s="1342"/>
      <c r="AK311" s="1342"/>
      <c r="AL311" s="971"/>
      <c r="AM311" s="968"/>
      <c r="AN311" s="1248"/>
      <c r="AO311" s="1248"/>
      <c r="AP311" s="1248"/>
      <c r="CX311" s="1"/>
      <c r="CY311" s="1"/>
      <c r="CZ311" s="1"/>
      <c r="DA311" s="1"/>
      <c r="DB311" s="336"/>
      <c r="DC311" s="1"/>
      <c r="DG311" s="1561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1561"/>
      <c r="DR311" s="209"/>
      <c r="DS311" s="209"/>
      <c r="DT311" s="209"/>
      <c r="DU311" s="209"/>
      <c r="DV311" s="209"/>
      <c r="DW311" s="1561"/>
      <c r="DX311" s="1561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99"/>
      <c r="EK311" s="220"/>
      <c r="EL311" s="209"/>
      <c r="EM311" s="209"/>
      <c r="EN311" s="209"/>
      <c r="EO311" s="209"/>
      <c r="EP311" s="209"/>
      <c r="EQ311" s="209"/>
      <c r="ER311" s="209"/>
      <c r="ES311" s="209"/>
      <c r="ET311" s="209"/>
      <c r="EU311" s="209"/>
      <c r="EV311" s="209"/>
      <c r="EW311" s="209"/>
      <c r="EX311" s="209"/>
      <c r="EY311" s="209"/>
      <c r="EZ311" s="209"/>
      <c r="FA311" s="209"/>
      <c r="FB311" s="209"/>
      <c r="FC311" s="209"/>
      <c r="FD311" s="209"/>
      <c r="FE311" s="209"/>
      <c r="FF311" s="220"/>
      <c r="FG311" s="220"/>
      <c r="FH311" s="209"/>
      <c r="FI311" s="209"/>
      <c r="FJ311" s="209"/>
      <c r="FK311" s="209"/>
      <c r="FL311" s="209"/>
      <c r="FM311" s="209"/>
      <c r="FN311" s="209"/>
      <c r="FO311" s="209"/>
    </row>
    <row r="312" spans="3:272" ht="39" hidden="1" customHeight="1">
      <c r="C312" s="1083"/>
      <c r="F312" s="1083"/>
      <c r="N312" s="1083"/>
      <c r="AE312" s="1374"/>
      <c r="AF312" s="1374"/>
      <c r="AG312" s="1374"/>
      <c r="AH312" s="1374"/>
      <c r="AI312" s="1374"/>
      <c r="AJ312" s="1374"/>
      <c r="AK312" s="1374"/>
      <c r="CX312" s="1"/>
      <c r="CY312" s="1"/>
      <c r="CZ312" s="1"/>
      <c r="DA312" s="1"/>
      <c r="DB312" s="336"/>
      <c r="DC312" s="1"/>
      <c r="DG312" s="1561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1561"/>
      <c r="DR312" s="209"/>
      <c r="DS312" s="209"/>
      <c r="DT312" s="209"/>
      <c r="DU312" s="209"/>
      <c r="DV312" s="209"/>
      <c r="DW312" s="1561"/>
      <c r="DX312" s="1561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99"/>
      <c r="EK312" s="220"/>
      <c r="EL312" s="209"/>
      <c r="EM312" s="209"/>
      <c r="EN312" s="209"/>
      <c r="EO312" s="209"/>
      <c r="EP312" s="209"/>
      <c r="EQ312" s="209"/>
      <c r="ER312" s="209"/>
      <c r="ES312" s="209"/>
      <c r="ET312" s="209"/>
      <c r="EU312" s="209"/>
      <c r="EV312" s="209"/>
      <c r="EW312" s="209"/>
      <c r="EX312" s="209"/>
      <c r="EY312" s="209"/>
      <c r="EZ312" s="209"/>
      <c r="FA312" s="209"/>
      <c r="FB312" s="209"/>
      <c r="FC312" s="209"/>
      <c r="FD312" s="209"/>
      <c r="FE312" s="209"/>
      <c r="FF312" s="220"/>
      <c r="FG312" s="220"/>
      <c r="FH312" s="209"/>
      <c r="FI312" s="209"/>
      <c r="FJ312" s="209"/>
      <c r="FK312" s="209"/>
      <c r="FL312" s="209"/>
      <c r="FM312" s="209"/>
      <c r="FN312" s="209"/>
      <c r="FO312" s="209"/>
    </row>
    <row r="313" spans="3:272" hidden="1">
      <c r="C313" s="1083"/>
      <c r="F313" s="1083"/>
      <c r="N313" s="1083"/>
      <c r="CX313" s="1"/>
      <c r="CY313" s="1"/>
      <c r="CZ313" s="1"/>
      <c r="DA313" s="1"/>
      <c r="DB313" s="336"/>
      <c r="DC313" s="1"/>
      <c r="DG313" s="1561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1561"/>
      <c r="DR313" s="209"/>
      <c r="DS313" s="209"/>
      <c r="DT313" s="209"/>
      <c r="DU313" s="209"/>
      <c r="DV313" s="209"/>
      <c r="DW313" s="1561"/>
      <c r="DX313" s="1561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99"/>
      <c r="EK313" s="220"/>
      <c r="EL313" s="209"/>
      <c r="EM313" s="209"/>
      <c r="EN313" s="209"/>
      <c r="EO313" s="209"/>
      <c r="EP313" s="209"/>
      <c r="EQ313" s="209"/>
      <c r="ER313" s="209"/>
      <c r="ES313" s="209"/>
      <c r="ET313" s="209"/>
      <c r="EU313" s="209"/>
      <c r="EV313" s="209"/>
      <c r="EW313" s="209"/>
      <c r="EX313" s="209"/>
      <c r="EY313" s="209"/>
      <c r="EZ313" s="209"/>
      <c r="FA313" s="209"/>
      <c r="FB313" s="209"/>
      <c r="FC313" s="209"/>
      <c r="FD313" s="209"/>
      <c r="FE313" s="209"/>
      <c r="FF313" s="220"/>
      <c r="FG313" s="220"/>
      <c r="FH313" s="209"/>
      <c r="FI313" s="209"/>
      <c r="FJ313" s="209"/>
      <c r="FK313" s="209"/>
      <c r="FL313" s="209"/>
      <c r="FM313" s="209"/>
      <c r="FN313" s="209"/>
      <c r="FO313" s="209"/>
      <c r="HC313" s="338"/>
      <c r="HD313" s="338"/>
      <c r="HE313" s="338"/>
      <c r="HF313" s="338"/>
      <c r="HG313" s="338"/>
      <c r="HH313" s="338"/>
      <c r="HI313" s="338"/>
      <c r="HJ313" s="338"/>
      <c r="HK313" s="338"/>
      <c r="HL313" s="338"/>
      <c r="HM313" s="338"/>
      <c r="HN313" s="338"/>
      <c r="HO313" s="338"/>
      <c r="HP313" s="338"/>
      <c r="HQ313" s="338"/>
      <c r="HR313" s="338"/>
      <c r="HS313" s="338"/>
      <c r="HT313" s="338"/>
      <c r="HU313" s="338"/>
      <c r="HV313" s="338"/>
      <c r="HW313" s="338"/>
      <c r="HX313" s="338"/>
      <c r="HY313" s="338"/>
      <c r="HZ313" s="338"/>
      <c r="IA313" s="338"/>
      <c r="IB313" s="338"/>
      <c r="IC313" s="338"/>
      <c r="ID313" s="338"/>
      <c r="IE313" s="338"/>
      <c r="IF313" s="338"/>
      <c r="IG313" s="338"/>
      <c r="IH313" s="338"/>
      <c r="II313" s="338"/>
      <c r="IJ313" s="338"/>
      <c r="IK313" s="338"/>
      <c r="IL313" s="338"/>
      <c r="IM313" s="338"/>
      <c r="IN313" s="338"/>
      <c r="IO313" s="338"/>
      <c r="IP313" s="338"/>
      <c r="IQ313" s="338"/>
      <c r="IR313" s="338"/>
      <c r="IS313" s="338"/>
      <c r="IT313" s="338"/>
      <c r="IU313" s="338"/>
      <c r="IV313" s="338"/>
      <c r="IW313" s="338"/>
      <c r="IX313" s="338"/>
      <c r="IY313" s="338"/>
      <c r="IZ313" s="338"/>
      <c r="JA313" s="338"/>
      <c r="JB313" s="338"/>
      <c r="JC313" s="338"/>
      <c r="JD313" s="338"/>
      <c r="JE313" s="338"/>
      <c r="JF313" s="338"/>
      <c r="JG313" s="338"/>
      <c r="JH313" s="338"/>
      <c r="JI313" s="338"/>
      <c r="JJ313" s="338"/>
      <c r="JK313" s="338"/>
      <c r="JL313" s="338"/>
    </row>
    <row r="314" spans="3:272" hidden="1">
      <c r="C314" s="1083"/>
      <c r="F314" s="1083"/>
      <c r="N314" s="1083"/>
      <c r="AA314" s="1352"/>
      <c r="AB314" s="1352"/>
      <c r="AC314" s="1352"/>
      <c r="AD314" s="1352"/>
      <c r="CX314" s="1"/>
      <c r="CY314" s="1"/>
      <c r="CZ314" s="1"/>
      <c r="DA314" s="1"/>
      <c r="DB314" s="336"/>
      <c r="DC314" s="1"/>
      <c r="DG314" s="1561"/>
      <c r="DH314" s="209"/>
      <c r="DI314" s="209"/>
      <c r="DJ314" s="209"/>
      <c r="DK314" s="209"/>
      <c r="DL314" s="209"/>
      <c r="DM314" s="209"/>
      <c r="DN314" s="171"/>
      <c r="DO314" s="171"/>
      <c r="DP314" s="339"/>
      <c r="DQ314" s="339"/>
      <c r="DR314" s="339"/>
      <c r="DS314" s="339"/>
      <c r="DT314" s="339"/>
      <c r="DU314" s="339"/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9"/>
      <c r="EJ314" s="339"/>
      <c r="EK314" s="339"/>
      <c r="EL314" s="339"/>
      <c r="EM314" s="339"/>
      <c r="EN314" s="339"/>
      <c r="EO314" s="339"/>
      <c r="EP314" s="339"/>
      <c r="EQ314" s="209"/>
      <c r="ER314" s="209"/>
      <c r="ES314" s="209"/>
      <c r="ET314" s="209"/>
      <c r="EU314" s="209"/>
      <c r="EV314" s="209"/>
      <c r="EW314" s="209"/>
      <c r="EX314" s="209"/>
      <c r="EY314" s="209"/>
      <c r="EZ314" s="209"/>
      <c r="FA314" s="209"/>
      <c r="FB314" s="209"/>
      <c r="FC314" s="209"/>
      <c r="FD314" s="209"/>
      <c r="FE314" s="209"/>
      <c r="FF314" s="220"/>
      <c r="FG314" s="220"/>
      <c r="FH314" s="209"/>
      <c r="FI314" s="209"/>
      <c r="FJ314" s="209"/>
      <c r="FK314" s="209"/>
      <c r="FL314" s="209"/>
      <c r="FM314" s="209"/>
      <c r="FN314" s="209"/>
      <c r="FO314" s="209"/>
      <c r="HC314" s="340"/>
      <c r="HD314" s="340"/>
      <c r="HE314" s="340"/>
      <c r="HF314" s="340"/>
      <c r="HG314" s="340"/>
      <c r="HH314" s="340"/>
      <c r="HI314" s="340"/>
      <c r="HJ314" s="340"/>
      <c r="HK314" s="340"/>
      <c r="HL314" s="340"/>
      <c r="HM314" s="340"/>
      <c r="HN314" s="340"/>
      <c r="HO314" s="340"/>
    </row>
    <row r="315" spans="3:272" hidden="1">
      <c r="C315" s="1083"/>
      <c r="F315" s="1083"/>
      <c r="N315" s="1083"/>
      <c r="AA315" s="1352"/>
      <c r="AU315" s="1373"/>
      <c r="AV315" s="1373"/>
      <c r="CX315" s="1"/>
      <c r="CY315" s="1"/>
      <c r="CZ315" s="1"/>
      <c r="DA315" s="1"/>
      <c r="DB315" s="336"/>
      <c r="DC315" s="1"/>
      <c r="DG315" s="1561"/>
      <c r="DH315" s="209"/>
      <c r="DI315" s="209"/>
      <c r="DJ315" s="209"/>
      <c r="DK315" s="209"/>
      <c r="DL315" s="209"/>
      <c r="DM315" s="209"/>
      <c r="DN315" s="171"/>
      <c r="DO315" s="171"/>
      <c r="DQ315" s="341"/>
      <c r="DR315" s="341"/>
      <c r="DS315" s="341"/>
      <c r="DT315" s="341"/>
      <c r="DU315" s="341"/>
      <c r="DV315" s="341"/>
      <c r="DW315" s="341"/>
      <c r="DX315" s="341"/>
      <c r="DY315" s="341"/>
      <c r="DZ315" s="341"/>
      <c r="EA315" s="341"/>
      <c r="EB315" s="341"/>
      <c r="EC315" s="341"/>
      <c r="ED315" s="341"/>
      <c r="EE315" s="341"/>
      <c r="EJ315" s="1"/>
      <c r="EK315" s="342"/>
      <c r="EL315" s="342"/>
      <c r="EM315" s="342"/>
      <c r="EN315" s="342"/>
      <c r="EO315" s="342"/>
      <c r="EP315" s="342"/>
      <c r="EQ315" s="209"/>
      <c r="ER315" s="209"/>
      <c r="ES315" s="209"/>
      <c r="ET315" s="209"/>
      <c r="EU315" s="209"/>
      <c r="EV315" s="209"/>
      <c r="EW315" s="209"/>
      <c r="EX315" s="209"/>
      <c r="EY315" s="209"/>
      <c r="EZ315" s="209"/>
      <c r="FA315" s="209"/>
      <c r="FB315" s="209"/>
      <c r="FC315" s="209"/>
      <c r="FD315" s="209"/>
      <c r="FE315" s="209"/>
      <c r="FF315" s="220"/>
      <c r="FG315" s="220"/>
      <c r="FH315" s="209"/>
      <c r="FI315" s="209"/>
      <c r="FJ315" s="209"/>
      <c r="FK315" s="209"/>
      <c r="FL315" s="209"/>
      <c r="FM315" s="209"/>
      <c r="FN315" s="209"/>
      <c r="FO315" s="209"/>
      <c r="HC315" s="343"/>
      <c r="HD315" s="343"/>
      <c r="HE315" s="343"/>
      <c r="HF315" s="343"/>
      <c r="HG315" s="343"/>
      <c r="HH315" s="344"/>
      <c r="HI315" s="343"/>
      <c r="HJ315" s="1918" t="str">
        <f>EI424</f>
        <v/>
      </c>
      <c r="HK315" s="1918"/>
      <c r="HL315" s="1918"/>
      <c r="HM315" s="1918"/>
      <c r="HN315" s="1918"/>
      <c r="HO315" s="345"/>
    </row>
    <row r="316" spans="3:272" ht="15" hidden="1" customHeight="1">
      <c r="C316" s="1083"/>
      <c r="F316" s="1083"/>
      <c r="N316" s="1083"/>
      <c r="AA316" s="1352"/>
      <c r="AO316" s="1317"/>
      <c r="AP316" s="1317"/>
      <c r="AQ316" s="1317"/>
      <c r="AR316" s="1317"/>
      <c r="AS316" s="1317"/>
      <c r="AU316" s="1373"/>
      <c r="AV316" s="1373"/>
      <c r="AW316" s="1317"/>
      <c r="BA316" s="1912" t="s">
        <v>244</v>
      </c>
      <c r="BB316" s="1912"/>
      <c r="BC316" s="1912"/>
      <c r="BD316" s="1912"/>
      <c r="BE316" s="1913"/>
      <c r="CX316" s="1"/>
      <c r="CY316" s="1"/>
      <c r="CZ316" s="1"/>
      <c r="DA316" s="1"/>
      <c r="DB316" s="336"/>
      <c r="DC316" s="1"/>
      <c r="DG316" s="1561"/>
      <c r="DH316" s="209"/>
      <c r="DI316" s="209"/>
      <c r="DJ316" s="209"/>
      <c r="DK316" s="209"/>
      <c r="DL316" s="209"/>
      <c r="DM316" s="209"/>
      <c r="DN316" s="171"/>
      <c r="DO316" s="171"/>
      <c r="DP316" s="1446"/>
      <c r="DQ316" s="1446"/>
      <c r="DR316" s="1446"/>
      <c r="DS316" s="1446"/>
      <c r="DT316" s="1446"/>
      <c r="DU316" s="1446"/>
      <c r="DV316" s="1446"/>
      <c r="DW316" s="1446"/>
      <c r="DX316" s="1446"/>
      <c r="DY316" s="1446"/>
      <c r="DZ316" s="1446"/>
      <c r="EA316" s="1446"/>
      <c r="EB316" s="1446"/>
      <c r="EC316" s="1446"/>
      <c r="ED316" s="1446"/>
      <c r="EE316" s="1446"/>
      <c r="EJ316" s="1"/>
      <c r="EK316" s="1597"/>
      <c r="EL316" s="1597"/>
      <c r="EM316" s="1597"/>
      <c r="EN316" s="1597"/>
      <c r="EO316" s="1597"/>
      <c r="EP316" s="1597"/>
      <c r="EQ316" s="209"/>
      <c r="ER316" s="209"/>
      <c r="ES316" s="209"/>
      <c r="ET316" s="209"/>
      <c r="EU316" s="209"/>
      <c r="EV316" s="209"/>
      <c r="EW316" s="209"/>
      <c r="EX316" s="209"/>
      <c r="EY316" s="209"/>
      <c r="EZ316" s="209"/>
      <c r="FA316" s="209"/>
      <c r="FB316" s="209"/>
      <c r="FC316" s="209"/>
      <c r="FD316" s="209"/>
      <c r="FE316" s="209"/>
      <c r="FF316" s="220"/>
      <c r="FG316" s="220"/>
      <c r="FH316" s="209"/>
      <c r="FI316" s="209"/>
      <c r="FJ316" s="209"/>
      <c r="FK316" s="209"/>
      <c r="FL316" s="209"/>
      <c r="FM316" s="209"/>
      <c r="FN316" s="209"/>
      <c r="FO316" s="209"/>
      <c r="HC316" s="345"/>
      <c r="HD316" s="345"/>
      <c r="HE316" s="345"/>
      <c r="HF316" s="345"/>
      <c r="HG316" s="345"/>
      <c r="HH316" s="345"/>
      <c r="HI316" s="345"/>
      <c r="HJ316" s="345"/>
      <c r="HK316" s="345"/>
      <c r="HL316" s="345"/>
      <c r="HM316" s="345"/>
      <c r="HN316" s="345"/>
      <c r="HO316" s="345"/>
    </row>
    <row r="317" spans="3:272" ht="15" hidden="1" customHeight="1">
      <c r="C317" s="1083"/>
      <c r="F317" s="1083"/>
      <c r="N317" s="1083"/>
      <c r="AE317" s="1911"/>
      <c r="AF317" s="1911"/>
      <c r="AG317" s="1911"/>
      <c r="AH317" s="1911"/>
      <c r="AI317" s="1911"/>
      <c r="AJ317" s="1911"/>
      <c r="AK317" s="1911"/>
      <c r="AL317" s="1911"/>
      <c r="AM317" s="1316"/>
      <c r="AN317" s="1316"/>
      <c r="AO317" s="1316"/>
      <c r="AP317" s="1316"/>
      <c r="AQ317" s="1316"/>
      <c r="AR317" s="1316"/>
      <c r="AS317" s="1316"/>
      <c r="AU317" s="1316"/>
      <c r="AV317" s="1316"/>
      <c r="AW317" s="1316"/>
      <c r="AX317" s="1316"/>
      <c r="AY317" s="1316"/>
      <c r="AZ317" s="1316"/>
      <c r="BA317" s="1316"/>
      <c r="BB317" s="1316"/>
      <c r="BC317" s="1316"/>
      <c r="BD317" s="1316"/>
      <c r="BE317" s="1318"/>
      <c r="CX317" s="1"/>
      <c r="CY317" s="1"/>
      <c r="CZ317" s="1"/>
      <c r="DA317" s="1"/>
      <c r="DB317" s="336"/>
      <c r="DC317" s="1"/>
      <c r="DG317" s="1561"/>
      <c r="DH317" s="209"/>
      <c r="DI317" s="209"/>
      <c r="DJ317" s="209"/>
      <c r="DK317" s="209"/>
      <c r="DL317" s="209"/>
      <c r="DM317" s="209"/>
      <c r="DN317" s="171" t="str">
        <f>IF('Travel 2023 1.2'!M34="","",'Travel 2023 1.2'!M34)</f>
        <v/>
      </c>
      <c r="DO317" s="171">
        <f>IF(DE240="",0,DE240)</f>
        <v>0</v>
      </c>
      <c r="DQ317" s="346"/>
      <c r="DR317" s="346"/>
      <c r="DS317" s="346"/>
      <c r="DT317" s="346"/>
      <c r="DU317" s="346"/>
      <c r="DV317" s="346"/>
      <c r="DW317" s="346"/>
      <c r="DX317" s="346"/>
      <c r="DY317" s="346"/>
      <c r="DZ317" s="346"/>
      <c r="EA317" s="346"/>
      <c r="EB317" s="346"/>
      <c r="EC317" s="346"/>
      <c r="ED317" s="346"/>
      <c r="EE317" s="346"/>
      <c r="EJ317" s="1"/>
      <c r="EK317" s="347"/>
      <c r="EL317" s="347"/>
      <c r="EM317" s="347"/>
      <c r="EN317" s="347"/>
      <c r="EO317" s="347"/>
      <c r="EP317" s="347"/>
      <c r="EQ317" s="209"/>
      <c r="ER317" s="209"/>
      <c r="ES317" s="209"/>
      <c r="ET317" s="209"/>
      <c r="EU317" s="209"/>
      <c r="EV317" s="209"/>
      <c r="EW317" s="209"/>
      <c r="EX317" s="209"/>
      <c r="EY317" s="209"/>
      <c r="EZ317" s="209"/>
      <c r="FA317" s="209"/>
      <c r="FB317" s="209"/>
      <c r="FC317" s="209"/>
      <c r="FD317" s="209"/>
      <c r="FE317" s="209"/>
      <c r="FF317" s="220"/>
      <c r="FG317" s="220"/>
      <c r="FH317" s="209"/>
      <c r="FI317" s="209"/>
      <c r="FJ317" s="209"/>
      <c r="FK317" s="209"/>
      <c r="FL317" s="209"/>
      <c r="FM317" s="209"/>
      <c r="FN317" s="209"/>
      <c r="FO317" s="209"/>
      <c r="HC317" s="345"/>
      <c r="HD317" s="345"/>
      <c r="HE317" s="345"/>
      <c r="HF317" s="345"/>
      <c r="HG317" s="345"/>
      <c r="HH317" s="345"/>
      <c r="HI317" s="345"/>
      <c r="HJ317" s="345"/>
      <c r="HK317" s="345"/>
      <c r="HL317" s="345"/>
      <c r="HM317" s="345"/>
      <c r="HN317" s="345"/>
      <c r="HO317" s="345"/>
    </row>
    <row r="318" spans="3:272" ht="15" hidden="1" customHeight="1">
      <c r="C318" s="1083"/>
      <c r="F318" s="1083"/>
      <c r="N318" s="1083"/>
      <c r="AE318" s="1911"/>
      <c r="AF318" s="1911"/>
      <c r="AG318" s="1911"/>
      <c r="AH318" s="1911"/>
      <c r="AI318" s="1911"/>
      <c r="AJ318" s="1911"/>
      <c r="AK318" s="1911"/>
      <c r="AL318" s="1911"/>
      <c r="AM318" s="1316"/>
      <c r="AN318" s="1316"/>
      <c r="AO318" s="1316"/>
      <c r="AP318" s="1316"/>
      <c r="AQ318" s="1316"/>
      <c r="AR318" s="1316"/>
      <c r="AS318" s="1316"/>
      <c r="AT318" s="1316"/>
      <c r="AU318" s="1316"/>
      <c r="AV318" s="1316"/>
      <c r="AW318" s="1316"/>
      <c r="AX318" s="1316"/>
      <c r="AY318" s="1316"/>
      <c r="AZ318" s="1316"/>
      <c r="BA318" s="1316"/>
      <c r="BB318" s="1316"/>
      <c r="BC318" s="1316"/>
      <c r="BD318" s="1316"/>
      <c r="BE318" s="1318"/>
      <c r="CX318" s="1"/>
      <c r="CY318" s="1"/>
      <c r="CZ318" s="1"/>
      <c r="DA318" s="1"/>
      <c r="DB318" s="336"/>
      <c r="DC318" s="1"/>
      <c r="DG318" s="1561"/>
      <c r="DH318" s="209"/>
      <c r="DI318" s="209"/>
      <c r="DJ318" s="209"/>
      <c r="DK318" s="209"/>
      <c r="DL318" s="209"/>
      <c r="DM318" s="209"/>
      <c r="DN318" s="171"/>
      <c r="DO318" s="171">
        <f>IF(DE241="",0,DE241)</f>
        <v>0</v>
      </c>
      <c r="DQ318" s="346"/>
      <c r="DR318" s="346"/>
      <c r="DS318" s="346"/>
      <c r="DT318" s="346"/>
      <c r="DU318" s="346"/>
      <c r="DV318" s="346"/>
      <c r="DW318" s="346"/>
      <c r="DX318" s="346"/>
      <c r="DY318" s="346"/>
      <c r="DZ318" s="346"/>
      <c r="EA318" s="346"/>
      <c r="EB318" s="346"/>
      <c r="EC318" s="346"/>
      <c r="ED318" s="346"/>
      <c r="EE318" s="346"/>
      <c r="EJ318" s="1"/>
      <c r="EK318" s="348"/>
      <c r="EL318" s="348"/>
      <c r="EM318" s="348"/>
      <c r="EN318" s="348"/>
      <c r="EO318" s="348"/>
      <c r="EP318" s="348"/>
      <c r="EQ318" s="209"/>
      <c r="ER318" s="209"/>
      <c r="ES318" s="209"/>
      <c r="ET318" s="209"/>
      <c r="EU318" s="209"/>
      <c r="EV318" s="209"/>
      <c r="EW318" s="209"/>
      <c r="EX318" s="209"/>
      <c r="EY318" s="209"/>
      <c r="EZ318" s="209"/>
      <c r="FA318" s="209"/>
      <c r="FB318" s="209"/>
      <c r="FC318" s="209"/>
      <c r="FD318" s="209"/>
      <c r="FE318" s="209"/>
      <c r="FF318" s="220"/>
      <c r="FG318" s="220"/>
      <c r="FH318" s="209"/>
      <c r="FI318" s="209"/>
      <c r="FJ318" s="209"/>
      <c r="FK318" s="209"/>
      <c r="FL318" s="209"/>
      <c r="FM318" s="209"/>
      <c r="FN318" s="209"/>
      <c r="FO318" s="209"/>
      <c r="HC318" s="345"/>
      <c r="HD318" s="345"/>
      <c r="HE318" s="345"/>
      <c r="HF318" s="345"/>
      <c r="HG318" s="345"/>
      <c r="HH318" s="345"/>
      <c r="HI318" s="345"/>
      <c r="HJ318" s="345"/>
      <c r="HK318" s="345"/>
      <c r="HL318" s="345"/>
      <c r="HM318" s="345"/>
      <c r="HN318" s="345"/>
      <c r="HO318" s="345"/>
    </row>
    <row r="319" spans="3:272" ht="15" hidden="1" customHeight="1">
      <c r="C319" s="1083"/>
      <c r="F319" s="1083"/>
      <c r="N319" s="1083"/>
      <c r="AE319" s="1580"/>
      <c r="AF319" s="1319"/>
      <c r="AG319" s="1319"/>
      <c r="AH319" s="1319"/>
      <c r="AI319" s="1319"/>
      <c r="AJ319" s="1306"/>
      <c r="AK319" s="1306"/>
      <c r="AL319" s="1319"/>
      <c r="AM319" s="1316"/>
      <c r="AN319" s="1316"/>
      <c r="AO319" s="1316"/>
      <c r="AP319" s="1316"/>
      <c r="AQ319" s="1316"/>
      <c r="AR319" s="1316"/>
      <c r="AS319" s="1316"/>
      <c r="AT319" s="1316"/>
      <c r="AU319" s="1316"/>
      <c r="AV319" s="1316"/>
      <c r="AW319" s="1316"/>
      <c r="AX319" s="1316"/>
      <c r="AY319" s="1316"/>
      <c r="AZ319" s="1316"/>
      <c r="BA319" s="1316"/>
      <c r="BB319" s="1316"/>
      <c r="BC319" s="1316"/>
      <c r="BD319" s="1316"/>
      <c r="BE319" s="1318"/>
      <c r="CX319" s="1"/>
      <c r="CY319" s="1"/>
      <c r="CZ319" s="1"/>
      <c r="DA319" s="1"/>
      <c r="DB319" s="336"/>
      <c r="DC319" s="1"/>
      <c r="DG319" s="1561"/>
      <c r="DH319" s="209"/>
      <c r="DI319" s="209"/>
      <c r="DJ319" s="209"/>
      <c r="DK319" s="209"/>
      <c r="DL319" s="209"/>
      <c r="DM319" s="209"/>
      <c r="DN319" s="171"/>
      <c r="DO319" s="171">
        <f>IF(DE242="",0,DE242)</f>
        <v>0</v>
      </c>
      <c r="DQ319" s="346"/>
      <c r="DR319" s="346"/>
      <c r="DS319" s="346"/>
      <c r="DT319" s="346"/>
      <c r="DU319" s="346"/>
      <c r="DV319" s="346"/>
      <c r="DW319" s="346"/>
      <c r="DX319" s="346"/>
      <c r="DY319" s="346"/>
      <c r="DZ319" s="346"/>
      <c r="EA319" s="346"/>
      <c r="EB319" s="346"/>
      <c r="EC319" s="346"/>
      <c r="ED319" s="346"/>
      <c r="EE319" s="346"/>
      <c r="EJ319" s="1"/>
      <c r="EK319" s="347"/>
      <c r="EL319" s="347"/>
      <c r="EM319" s="347"/>
      <c r="EN319" s="347"/>
      <c r="EO319" s="347"/>
      <c r="EP319" s="347"/>
      <c r="EQ319" s="209"/>
      <c r="ER319" s="209"/>
      <c r="ES319" s="209"/>
      <c r="ET319" s="209"/>
      <c r="EU319" s="209"/>
      <c r="EV319" s="209"/>
      <c r="EW319" s="209"/>
      <c r="EX319" s="209"/>
      <c r="EY319" s="209"/>
      <c r="EZ319" s="209"/>
      <c r="FA319" s="209"/>
      <c r="FB319" s="209"/>
      <c r="FC319" s="209"/>
      <c r="FD319" s="209"/>
      <c r="FE319" s="209"/>
      <c r="FF319" s="220"/>
      <c r="FG319" s="220"/>
      <c r="FH319" s="209"/>
      <c r="FI319" s="209"/>
      <c r="FJ319" s="209"/>
      <c r="FK319" s="209"/>
      <c r="FL319" s="209"/>
      <c r="FM319" s="209"/>
      <c r="FN319" s="209"/>
      <c r="FO319" s="209"/>
      <c r="HC319" s="345"/>
      <c r="HD319" s="345"/>
      <c r="HE319" s="345"/>
      <c r="HF319" s="345"/>
      <c r="HG319" s="345"/>
      <c r="HH319" s="345"/>
      <c r="HI319" s="345"/>
      <c r="HJ319" s="345"/>
      <c r="HK319" s="345"/>
      <c r="HL319" s="345"/>
      <c r="HM319" s="345"/>
      <c r="HN319" s="345"/>
      <c r="HO319" s="345"/>
    </row>
    <row r="320" spans="3:272" ht="15" hidden="1" customHeight="1">
      <c r="C320" s="1083"/>
      <c r="F320" s="1083"/>
      <c r="N320" s="1083"/>
      <c r="AH320" s="1373"/>
      <c r="AI320" s="1373"/>
      <c r="AJ320" s="1373"/>
      <c r="AK320" s="1373"/>
      <c r="AL320" s="1373"/>
      <c r="AM320" s="1373"/>
      <c r="AN320" s="1373"/>
      <c r="AO320" s="1320"/>
      <c r="AP320" s="1320"/>
      <c r="AQ320" s="1320"/>
      <c r="AR320" s="1320"/>
      <c r="AS320" s="1320"/>
      <c r="AT320" s="1320"/>
      <c r="AU320" s="1320"/>
      <c r="AV320" s="1320"/>
      <c r="AW320" s="1320"/>
      <c r="BA320" s="1912" t="s">
        <v>245</v>
      </c>
      <c r="BB320" s="1912"/>
      <c r="BC320" s="1912"/>
      <c r="BD320" s="1912"/>
      <c r="BE320" s="1913"/>
      <c r="CX320" s="1"/>
      <c r="CY320" s="1"/>
      <c r="CZ320" s="1"/>
      <c r="DA320" s="1"/>
      <c r="DB320" s="336"/>
      <c r="DC320" s="1"/>
      <c r="DG320" s="1561"/>
      <c r="DH320" s="209"/>
      <c r="DI320" s="209"/>
      <c r="DJ320" s="209"/>
      <c r="DK320" s="209"/>
      <c r="DL320" s="209"/>
      <c r="DM320" s="209"/>
      <c r="DN320" s="1553"/>
      <c r="DO320" s="1553"/>
      <c r="DP320" s="1553"/>
      <c r="DQ320" s="1553"/>
      <c r="DR320" s="349"/>
      <c r="DS320" s="257"/>
      <c r="DT320" s="257"/>
      <c r="DU320" s="257"/>
      <c r="DV320" s="257"/>
      <c r="DW320" s="350"/>
      <c r="DX320" s="350"/>
      <c r="DY320" s="257"/>
      <c r="DZ320" s="257"/>
      <c r="EA320" s="257"/>
      <c r="EB320" s="257"/>
      <c r="EC320" s="257"/>
      <c r="ED320" s="257"/>
      <c r="EE320" s="350"/>
      <c r="EF320" s="257"/>
      <c r="EG320" s="257"/>
      <c r="EH320" s="257"/>
      <c r="EI320" s="257"/>
      <c r="EJ320" s="257"/>
      <c r="EK320" s="257"/>
      <c r="EL320" s="257"/>
      <c r="EM320" s="257"/>
      <c r="EN320" s="257"/>
      <c r="EO320" s="258"/>
      <c r="EP320" s="259"/>
      <c r="EQ320" s="209"/>
      <c r="ER320" s="209"/>
      <c r="ES320" s="209"/>
      <c r="ET320" s="209"/>
      <c r="EU320" s="209"/>
      <c r="EV320" s="209"/>
      <c r="EW320" s="209"/>
      <c r="EX320" s="209"/>
      <c r="EY320" s="209"/>
      <c r="EZ320" s="209"/>
      <c r="FA320" s="209"/>
      <c r="FB320" s="209"/>
      <c r="FC320" s="209"/>
      <c r="FD320" s="209"/>
      <c r="FE320" s="209"/>
      <c r="FF320" s="220"/>
      <c r="FG320" s="220"/>
      <c r="FH320" s="209"/>
      <c r="FI320" s="209"/>
      <c r="FJ320" s="209"/>
      <c r="FK320" s="209"/>
      <c r="FL320" s="209"/>
      <c r="FM320" s="209"/>
      <c r="FN320" s="209"/>
      <c r="FO320" s="209"/>
    </row>
    <row r="321" spans="3:272" ht="16.8" hidden="1" thickBot="1">
      <c r="C321" s="1083"/>
      <c r="F321" s="1083"/>
      <c r="N321" s="1083"/>
      <c r="AA321" s="1914" t="s">
        <v>246</v>
      </c>
      <c r="AB321" s="1914"/>
      <c r="AC321" s="1914"/>
      <c r="AD321" s="1914"/>
      <c r="AE321" s="1914"/>
      <c r="AF321" s="1914"/>
      <c r="AG321" s="1914"/>
      <c r="AH321" s="1914"/>
      <c r="AI321" s="1914"/>
      <c r="AJ321" s="1914"/>
      <c r="AK321" s="1914"/>
      <c r="AL321" s="1914"/>
      <c r="AM321" s="1914"/>
      <c r="AN321" s="1914"/>
      <c r="AO321" s="1321"/>
      <c r="AP321" s="1321"/>
      <c r="AQ321" s="1321"/>
      <c r="AR321" s="1321"/>
      <c r="AS321" s="1321"/>
      <c r="AT321" s="1321"/>
      <c r="AU321" s="1321"/>
      <c r="AV321" s="1321"/>
      <c r="AW321" s="1321"/>
      <c r="AX321" s="1322"/>
      <c r="AY321" s="1322"/>
      <c r="AZ321" s="1322"/>
      <c r="BA321" s="1322"/>
      <c r="BB321" s="1322"/>
      <c r="BC321" s="1322"/>
      <c r="BD321" s="1322"/>
      <c r="BE321" s="1323"/>
      <c r="CX321" s="1"/>
      <c r="CY321" s="1"/>
      <c r="CZ321" s="1"/>
      <c r="DA321" s="1"/>
      <c r="DB321" s="336"/>
      <c r="DC321" s="1"/>
      <c r="DG321" s="1561"/>
      <c r="DH321" s="209"/>
      <c r="DI321" s="209"/>
      <c r="DJ321" s="209"/>
      <c r="DK321" s="209"/>
      <c r="DL321" s="209"/>
      <c r="DM321" s="209"/>
      <c r="DN321" s="1553"/>
      <c r="DO321" s="1553"/>
      <c r="DP321" s="1553"/>
      <c r="DQ321" s="1553"/>
      <c r="DR321" s="349"/>
      <c r="DS321" s="257"/>
      <c r="DT321" s="257"/>
      <c r="DU321" s="257"/>
      <c r="DV321" s="257"/>
      <c r="DW321" s="350"/>
      <c r="DX321" s="350"/>
      <c r="DY321" s="257"/>
      <c r="DZ321" s="257"/>
      <c r="EA321" s="257"/>
      <c r="EB321" s="257"/>
      <c r="EC321" s="257"/>
      <c r="ED321" s="257"/>
      <c r="EE321" s="350"/>
      <c r="EF321" s="257"/>
      <c r="EG321" s="257"/>
      <c r="EH321" s="257"/>
      <c r="EI321" s="257"/>
      <c r="EJ321" s="257"/>
      <c r="EK321" s="257"/>
      <c r="EL321" s="257"/>
      <c r="EM321" s="257"/>
      <c r="EN321" s="257"/>
      <c r="EO321" s="258"/>
      <c r="EP321" s="259"/>
      <c r="EQ321" s="209"/>
      <c r="ER321" s="209"/>
      <c r="ES321" s="209"/>
      <c r="ET321" s="209"/>
      <c r="EU321" s="209"/>
      <c r="EV321" s="209"/>
      <c r="EW321" s="209"/>
      <c r="EX321" s="209"/>
      <c r="EY321" s="209"/>
      <c r="EZ321" s="209"/>
      <c r="FA321" s="209"/>
      <c r="FB321" s="209"/>
      <c r="FC321" s="209"/>
      <c r="FD321" s="209"/>
      <c r="FE321" s="209"/>
      <c r="FF321" s="220"/>
      <c r="FG321" s="220"/>
      <c r="FH321" s="209"/>
      <c r="FI321" s="209"/>
      <c r="FJ321" s="209"/>
      <c r="FK321" s="209"/>
      <c r="FL321" s="209"/>
      <c r="FM321" s="209"/>
      <c r="FN321" s="209"/>
      <c r="FO321" s="209"/>
    </row>
    <row r="322" spans="3:272" ht="15.6" hidden="1" customHeight="1" thickTop="1">
      <c r="C322" s="1083"/>
      <c r="F322" s="1083"/>
      <c r="N322" s="1083"/>
      <c r="AB322" s="1375"/>
      <c r="AC322" s="1375"/>
      <c r="AD322" s="1375"/>
      <c r="AG322" s="1915" t="s">
        <v>247</v>
      </c>
      <c r="AH322" s="1915"/>
      <c r="AI322" s="1915"/>
      <c r="AJ322" s="1915"/>
      <c r="AK322" s="1915"/>
      <c r="AL322" s="1915"/>
      <c r="AM322" s="1915"/>
      <c r="AN322" s="1915"/>
      <c r="AO322" s="1316"/>
      <c r="AP322" s="1316"/>
      <c r="AQ322" s="1316"/>
      <c r="AR322" s="1316"/>
      <c r="AS322" s="1316"/>
      <c r="AT322" s="1316"/>
      <c r="AU322" s="1316"/>
      <c r="AV322" s="1316"/>
      <c r="AW322" s="1316"/>
      <c r="AY322" s="1372"/>
      <c r="AZ322" s="1372"/>
      <c r="BA322" s="1372"/>
      <c r="BB322" s="1372"/>
      <c r="BC322" s="1372"/>
      <c r="BD322" s="1372"/>
      <c r="BE322" s="1378"/>
      <c r="CX322" s="1"/>
      <c r="CY322" s="1"/>
      <c r="CZ322" s="1"/>
      <c r="DA322" s="1"/>
      <c r="DB322" s="336"/>
      <c r="DC322" s="1"/>
      <c r="DG322" s="1561"/>
      <c r="DH322" s="209"/>
      <c r="DI322" s="209"/>
      <c r="DJ322" s="209"/>
      <c r="DK322" s="209"/>
      <c r="DL322" s="209"/>
      <c r="DM322" s="209"/>
      <c r="DN322" s="1553"/>
      <c r="DO322" s="1916"/>
      <c r="DP322" s="1553"/>
      <c r="DQ322" s="1553"/>
      <c r="DR322" s="1917"/>
      <c r="DS322" s="257"/>
      <c r="DT322" s="257"/>
      <c r="DU322" s="257"/>
      <c r="DV322" s="257"/>
      <c r="DW322" s="350"/>
      <c r="DX322" s="350"/>
      <c r="DY322" s="257"/>
      <c r="DZ322" s="257"/>
      <c r="EA322" s="257"/>
      <c r="EB322" s="257"/>
      <c r="EC322" s="257"/>
      <c r="ED322" s="257"/>
      <c r="EE322" s="350"/>
      <c r="EF322" s="257"/>
      <c r="EG322" s="257"/>
      <c r="EH322" s="257"/>
      <c r="EI322" s="257"/>
      <c r="EJ322" s="257"/>
      <c r="EK322" s="257"/>
      <c r="EL322" s="257"/>
      <c r="EM322" s="257"/>
      <c r="EN322" s="257"/>
      <c r="EO322" s="258"/>
      <c r="EP322" s="259"/>
      <c r="EQ322" s="209"/>
      <c r="ER322" s="209"/>
      <c r="ES322" s="209"/>
      <c r="ET322" s="209"/>
      <c r="EU322" s="209"/>
      <c r="EV322" s="209"/>
      <c r="EW322" s="209"/>
      <c r="EX322" s="209"/>
      <c r="EY322" s="209"/>
      <c r="EZ322" s="209"/>
      <c r="FA322" s="209"/>
      <c r="FB322" s="209"/>
      <c r="FC322" s="209"/>
      <c r="FD322" s="209"/>
      <c r="FE322" s="209"/>
      <c r="FF322" s="220"/>
      <c r="FG322" s="220"/>
      <c r="FH322" s="209"/>
      <c r="FI322" s="209"/>
      <c r="FJ322" s="209"/>
      <c r="FK322" s="209"/>
      <c r="FL322" s="209"/>
      <c r="FM322" s="209"/>
      <c r="FN322" s="209"/>
      <c r="FO322" s="209"/>
      <c r="HP322" s="351"/>
      <c r="HQ322" s="351"/>
      <c r="HR322" s="351"/>
      <c r="HS322" s="351"/>
      <c r="HT322" s="351"/>
      <c r="HU322" s="351"/>
      <c r="HV322" s="351"/>
      <c r="HW322" s="351"/>
      <c r="HX322" s="351"/>
      <c r="HY322" s="351"/>
      <c r="HZ322" s="351"/>
      <c r="IA322" s="351"/>
      <c r="IB322" s="351"/>
      <c r="IC322" s="351"/>
      <c r="ID322" s="351"/>
      <c r="IE322" s="351"/>
      <c r="IF322" s="351"/>
      <c r="IG322" s="351"/>
      <c r="IH322" s="351"/>
      <c r="II322" s="351"/>
      <c r="IJ322" s="351"/>
      <c r="IK322" s="351"/>
      <c r="IL322" s="351"/>
      <c r="IM322" s="351"/>
      <c r="IN322" s="351"/>
      <c r="IO322" s="351"/>
      <c r="IP322" s="351"/>
      <c r="IQ322" s="351"/>
      <c r="IR322" s="351"/>
      <c r="IS322" s="351"/>
      <c r="IT322" s="351"/>
      <c r="IU322" s="351"/>
      <c r="IV322" s="351"/>
      <c r="IW322" s="351"/>
      <c r="IX322" s="351"/>
      <c r="IY322" s="351"/>
      <c r="IZ322" s="351"/>
      <c r="JA322" s="351"/>
      <c r="JB322" s="351"/>
      <c r="JC322" s="351"/>
      <c r="JD322" s="351"/>
      <c r="JE322" s="351"/>
      <c r="JF322" s="351"/>
      <c r="JG322" s="351"/>
      <c r="JH322" s="351"/>
      <c r="JI322" s="351"/>
      <c r="JJ322" s="351"/>
      <c r="JK322" s="351"/>
      <c r="JL322" s="351"/>
    </row>
    <row r="323" spans="3:272" ht="15" hidden="1" customHeight="1">
      <c r="C323" s="1083"/>
      <c r="F323" s="1083"/>
      <c r="N323" s="1083"/>
      <c r="AA323" s="1372"/>
      <c r="AB323" s="1372"/>
      <c r="AC323" s="1372"/>
      <c r="AD323" s="1372"/>
      <c r="AE323" s="1316"/>
      <c r="AF323" s="1316"/>
      <c r="AG323" s="1316"/>
      <c r="AH323" s="1316"/>
      <c r="AI323" s="1316"/>
      <c r="AJ323" s="1305"/>
      <c r="AK323" s="1305"/>
      <c r="AL323" s="1316"/>
      <c r="AM323" s="1316"/>
      <c r="AN323" s="1316"/>
      <c r="AO323" s="1316"/>
      <c r="AP323" s="1316"/>
      <c r="AQ323" s="1316"/>
      <c r="AR323" s="1316"/>
      <c r="AS323" s="1316"/>
      <c r="AT323" s="1316"/>
      <c r="AU323" s="1316"/>
      <c r="AV323" s="1316"/>
      <c r="AW323" s="1316"/>
      <c r="AX323" s="1372"/>
      <c r="AY323" s="1372"/>
      <c r="AZ323" s="1372"/>
      <c r="BA323" s="1372"/>
      <c r="BB323" s="1372"/>
      <c r="BC323" s="1372"/>
      <c r="BD323" s="1372"/>
      <c r="BE323" s="1378"/>
      <c r="CX323" s="1"/>
      <c r="CY323" s="1"/>
      <c r="CZ323" s="1"/>
      <c r="DA323" s="1"/>
      <c r="DB323" s="336"/>
      <c r="DC323" s="1"/>
      <c r="DG323" s="1561"/>
      <c r="DH323" s="209"/>
      <c r="DI323" s="209"/>
      <c r="DJ323" s="209"/>
      <c r="DK323" s="209"/>
      <c r="DL323" s="209"/>
      <c r="DM323" s="209"/>
      <c r="DN323" s="1553"/>
      <c r="DO323" s="1916"/>
      <c r="DP323" s="1553"/>
      <c r="DQ323" s="1553"/>
      <c r="DR323" s="1917"/>
      <c r="DS323" s="257"/>
      <c r="DT323" s="257"/>
      <c r="DU323" s="257"/>
      <c r="DV323" s="257"/>
      <c r="DW323" s="350"/>
      <c r="DX323" s="350"/>
      <c r="DY323" s="257"/>
      <c r="DZ323" s="257"/>
      <c r="EA323" s="257"/>
      <c r="EB323" s="257"/>
      <c r="EC323" s="257"/>
      <c r="ED323" s="257"/>
      <c r="EE323" s="350"/>
      <c r="EF323" s="257"/>
      <c r="EG323" s="257"/>
      <c r="EH323" s="257"/>
      <c r="EI323" s="257"/>
      <c r="EJ323" s="257"/>
      <c r="EK323" s="257"/>
      <c r="EL323" s="257"/>
      <c r="EM323" s="257"/>
      <c r="EN323" s="257"/>
      <c r="EO323" s="258"/>
      <c r="EP323" s="259"/>
      <c r="EQ323" s="209"/>
      <c r="ER323" s="209"/>
      <c r="ES323" s="209"/>
      <c r="ET323" s="209"/>
      <c r="EU323" s="209"/>
      <c r="EV323" s="209"/>
      <c r="EW323" s="209"/>
      <c r="EX323" s="209"/>
      <c r="EY323" s="209"/>
      <c r="EZ323" s="209"/>
      <c r="FA323" s="209"/>
      <c r="FB323" s="209"/>
      <c r="FC323" s="209"/>
      <c r="FD323" s="209"/>
      <c r="FE323" s="209"/>
      <c r="FF323" s="220"/>
      <c r="FG323" s="220"/>
      <c r="FH323" s="209"/>
      <c r="FI323" s="209"/>
      <c r="FJ323" s="209"/>
      <c r="FK323" s="209"/>
      <c r="FL323" s="209"/>
      <c r="FM323" s="209"/>
      <c r="FN323" s="209"/>
      <c r="FO323" s="209"/>
      <c r="HP323" s="352"/>
      <c r="HQ323" s="352"/>
      <c r="HR323" s="352"/>
      <c r="HS323" s="352"/>
      <c r="HT323" s="352"/>
      <c r="HU323" s="352"/>
      <c r="HV323" s="352"/>
      <c r="HW323" s="352"/>
      <c r="HX323" s="352"/>
      <c r="HY323" s="352"/>
      <c r="HZ323" s="352"/>
      <c r="IA323" s="352"/>
      <c r="IB323" s="352"/>
      <c r="IC323" s="352"/>
      <c r="ID323" s="352"/>
      <c r="IE323" s="352"/>
      <c r="IF323" s="352"/>
      <c r="IG323" s="352"/>
      <c r="IH323" s="352"/>
      <c r="II323" s="352"/>
      <c r="IJ323" s="352"/>
      <c r="IK323" s="352"/>
      <c r="IL323" s="352"/>
      <c r="IM323" s="352"/>
      <c r="IN323" s="352"/>
      <c r="IO323" s="352"/>
      <c r="IP323" s="352"/>
      <c r="IQ323" s="352"/>
      <c r="IR323" s="352"/>
      <c r="IS323" s="352"/>
      <c r="IT323" s="352"/>
      <c r="IU323" s="352"/>
      <c r="IV323" s="352"/>
      <c r="IW323" s="352"/>
      <c r="IX323" s="352"/>
      <c r="IY323" s="352"/>
      <c r="IZ323" s="352"/>
      <c r="JA323" s="352"/>
      <c r="JB323" s="352"/>
      <c r="JC323" s="352"/>
      <c r="JD323" s="352"/>
      <c r="JE323" s="352"/>
      <c r="JF323" s="352"/>
      <c r="JG323" s="352"/>
      <c r="JH323" s="352"/>
      <c r="JI323" s="352"/>
      <c r="JJ323" s="352"/>
      <c r="JK323" s="352"/>
      <c r="JL323" s="352"/>
    </row>
    <row r="324" spans="3:272" ht="15" hidden="1" customHeight="1">
      <c r="C324" s="1083"/>
      <c r="F324" s="1083"/>
      <c r="N324" s="1083"/>
      <c r="AA324" s="1372"/>
      <c r="AB324" s="1372"/>
      <c r="AC324" s="1372"/>
      <c r="AD324" s="1372"/>
      <c r="AE324" s="1316"/>
      <c r="AF324" s="1316"/>
      <c r="AG324" s="1316"/>
      <c r="AH324" s="1316"/>
      <c r="AI324" s="1316"/>
      <c r="AJ324" s="1305"/>
      <c r="AK324" s="1305"/>
      <c r="AL324" s="1316"/>
      <c r="AM324" s="1316"/>
      <c r="AN324" s="1316"/>
      <c r="AO324" s="1316"/>
      <c r="AP324" s="1316"/>
      <c r="AQ324" s="1316"/>
      <c r="AR324" s="1316"/>
      <c r="AS324" s="1316"/>
      <c r="AT324" s="1316"/>
      <c r="AU324" s="1316"/>
      <c r="AV324" s="1316"/>
      <c r="AW324" s="1316"/>
      <c r="AX324" s="1372"/>
      <c r="AY324" s="1372"/>
      <c r="AZ324" s="1372"/>
      <c r="BA324" s="1372"/>
      <c r="BB324" s="1372"/>
      <c r="BC324" s="1372"/>
      <c r="BD324" s="1372"/>
      <c r="BE324" s="1378"/>
      <c r="CX324" s="1"/>
      <c r="CY324" s="1"/>
      <c r="CZ324" s="1"/>
      <c r="DA324" s="1"/>
      <c r="DB324" s="336"/>
      <c r="DC324" s="1"/>
      <c r="DG324" s="1561"/>
      <c r="DH324" s="209"/>
      <c r="DI324" s="209"/>
      <c r="DJ324" s="209"/>
      <c r="DK324" s="209"/>
      <c r="DL324" s="209"/>
      <c r="DM324" s="209"/>
      <c r="DN324" s="1553"/>
      <c r="DO324" s="1553"/>
      <c r="DP324" s="1553"/>
      <c r="DQ324" s="1553"/>
      <c r="DR324" s="349"/>
      <c r="DS324" s="257"/>
      <c r="DT324" s="257"/>
      <c r="DU324" s="257"/>
      <c r="DV324" s="257"/>
      <c r="DW324" s="350"/>
      <c r="DX324" s="350"/>
      <c r="DY324" s="257"/>
      <c r="DZ324" s="257"/>
      <c r="EA324" s="257"/>
      <c r="EB324" s="257"/>
      <c r="EC324" s="257"/>
      <c r="ED324" s="257"/>
      <c r="EE324" s="350"/>
      <c r="EF324" s="1553"/>
      <c r="EG324" s="1553"/>
      <c r="EH324" s="1553"/>
      <c r="EI324" s="1553"/>
      <c r="EJ324" s="1553"/>
      <c r="EK324" s="1553"/>
      <c r="EL324" s="1553"/>
      <c r="EM324" s="1553"/>
      <c r="EN324" s="1553"/>
      <c r="EO324" s="1553"/>
      <c r="EP324" s="1553"/>
      <c r="EQ324" s="209"/>
      <c r="ER324" s="209"/>
      <c r="ES324" s="209"/>
      <c r="ET324" s="209"/>
      <c r="EU324" s="209"/>
      <c r="EV324" s="209"/>
      <c r="EW324" s="209"/>
      <c r="EX324" s="209"/>
      <c r="EY324" s="209"/>
      <c r="EZ324" s="209"/>
      <c r="FA324" s="209"/>
      <c r="FB324" s="209"/>
      <c r="FC324" s="209"/>
      <c r="FD324" s="209"/>
      <c r="FE324" s="209"/>
      <c r="FF324" s="220"/>
      <c r="FG324" s="220"/>
      <c r="FH324" s="209"/>
      <c r="FI324" s="209"/>
      <c r="FJ324" s="209"/>
      <c r="FK324" s="209"/>
      <c r="FL324" s="209"/>
      <c r="FM324" s="209"/>
      <c r="FN324" s="209"/>
      <c r="FO324" s="209"/>
      <c r="HP324" s="353"/>
      <c r="HQ324" s="353"/>
      <c r="HR324" s="353"/>
      <c r="HS324" s="353"/>
      <c r="HT324" s="354" t="e">
        <f>IF(ER433="","",#REF!+#REF!+ED432+ED433)</f>
        <v>#REF!</v>
      </c>
      <c r="HU324" s="354"/>
      <c r="HV324" s="354"/>
      <c r="HW324" s="354"/>
      <c r="HX324" s="354"/>
      <c r="HY324" s="354"/>
      <c r="HZ324" s="354"/>
      <c r="IA324" s="354"/>
      <c r="IB324" s="354"/>
      <c r="IC324" s="354"/>
      <c r="ID324" s="354"/>
      <c r="IE324" s="354"/>
      <c r="IF324" s="354"/>
      <c r="IG324" s="354"/>
      <c r="IH324" s="354"/>
      <c r="II324" s="354"/>
      <c r="IJ324" s="354"/>
      <c r="IK324" s="354"/>
      <c r="IL324" s="354"/>
      <c r="IM324" s="354"/>
      <c r="IN324" s="354"/>
      <c r="IO324" s="354"/>
      <c r="IP324" s="354"/>
      <c r="IQ324" s="354"/>
      <c r="IR324" s="354"/>
      <c r="IS324" s="354"/>
      <c r="IT324" s="354"/>
      <c r="IU324" s="354"/>
      <c r="IV324" s="355" t="s">
        <v>248</v>
      </c>
      <c r="IW324" s="355"/>
      <c r="IX324" s="355"/>
      <c r="IY324" s="355"/>
      <c r="IZ324" s="355"/>
      <c r="JA324" s="355"/>
      <c r="JB324" s="355"/>
      <c r="JC324" s="355"/>
      <c r="JD324" s="355"/>
      <c r="JE324" s="356"/>
      <c r="JF324" s="355"/>
      <c r="JG324" s="357" t="e">
        <f>HS328</f>
        <v>#REF!</v>
      </c>
      <c r="JH324" s="357"/>
      <c r="JI324" s="357"/>
      <c r="JJ324" s="357"/>
      <c r="JK324" s="357"/>
      <c r="JL324" s="358"/>
    </row>
    <row r="325" spans="3:272" ht="15" hidden="1" customHeight="1">
      <c r="C325" s="1083"/>
      <c r="F325" s="1083"/>
      <c r="N325" s="1083"/>
      <c r="AA325" s="1372"/>
      <c r="AB325" s="1372"/>
      <c r="AC325" s="1372"/>
      <c r="AD325" s="1372"/>
      <c r="AE325" s="1316"/>
      <c r="AF325" s="1316"/>
      <c r="AG325" s="1316"/>
      <c r="AH325" s="1316"/>
      <c r="AI325" s="1316"/>
      <c r="AJ325" s="1305"/>
      <c r="AK325" s="1305"/>
      <c r="AL325" s="1316"/>
      <c r="AM325" s="1316"/>
      <c r="AN325" s="1316"/>
      <c r="AO325" s="1316"/>
      <c r="AP325" s="1316"/>
      <c r="AQ325" s="1316"/>
      <c r="AR325" s="1316"/>
      <c r="AS325" s="1316"/>
      <c r="AT325" s="1316"/>
      <c r="AU325" s="1316"/>
      <c r="AV325" s="1316"/>
      <c r="AW325" s="1316"/>
      <c r="AX325" s="1372"/>
      <c r="AY325" s="1372"/>
      <c r="AZ325" s="1372"/>
      <c r="BA325" s="1372"/>
      <c r="BB325" s="1372"/>
      <c r="BC325" s="1372"/>
      <c r="BD325" s="1372"/>
      <c r="BE325" s="1378"/>
      <c r="CX325" s="1"/>
      <c r="CY325" s="1"/>
      <c r="CZ325" s="1"/>
      <c r="DA325" s="1"/>
      <c r="DB325" s="336"/>
      <c r="DC325" s="1"/>
      <c r="DG325" s="1561"/>
      <c r="DH325" s="209"/>
      <c r="DI325" s="209"/>
      <c r="DJ325" s="209"/>
      <c r="DK325" s="209"/>
      <c r="DL325" s="209"/>
      <c r="DM325" s="209"/>
      <c r="DN325" s="1553"/>
      <c r="DO325" s="1553"/>
      <c r="DP325" s="1553"/>
      <c r="DQ325" s="1553"/>
      <c r="DR325" s="349"/>
      <c r="DS325" s="257"/>
      <c r="DT325" s="257"/>
      <c r="DU325" s="257"/>
      <c r="DV325" s="257"/>
      <c r="DW325" s="350"/>
      <c r="DX325" s="350"/>
      <c r="DY325" s="257"/>
      <c r="DZ325" s="257"/>
      <c r="EA325" s="257"/>
      <c r="EB325" s="257"/>
      <c r="EC325" s="257"/>
      <c r="ED325" s="257"/>
      <c r="EE325" s="350"/>
      <c r="EF325" s="257"/>
      <c r="EG325" s="257"/>
      <c r="EH325" s="257"/>
      <c r="EI325" s="257"/>
      <c r="EJ325" s="257"/>
      <c r="EK325" s="257"/>
      <c r="EL325" s="257"/>
      <c r="EM325" s="257"/>
      <c r="EN325" s="257"/>
      <c r="EO325" s="258"/>
      <c r="EP325" s="259"/>
      <c r="EQ325" s="209"/>
      <c r="ER325" s="209"/>
      <c r="ES325" s="209"/>
      <c r="ET325" s="209"/>
      <c r="EU325" s="209"/>
      <c r="EV325" s="209"/>
      <c r="EW325" s="209"/>
      <c r="EX325" s="209"/>
      <c r="EY325" s="209"/>
      <c r="EZ325" s="209"/>
      <c r="FA325" s="209"/>
      <c r="FB325" s="209"/>
      <c r="FC325" s="209"/>
      <c r="FD325" s="209"/>
      <c r="FE325" s="209"/>
      <c r="FF325" s="220"/>
      <c r="FG325" s="220"/>
      <c r="FH325" s="209"/>
      <c r="FI325" s="209"/>
      <c r="FJ325" s="209"/>
      <c r="FK325" s="209"/>
      <c r="FL325" s="209"/>
      <c r="FM325" s="209"/>
      <c r="FN325" s="209"/>
      <c r="FO325" s="209"/>
      <c r="HP325" s="353"/>
      <c r="HQ325" s="353"/>
      <c r="HR325" s="353"/>
      <c r="HS325" s="359"/>
      <c r="HT325" s="357"/>
      <c r="HU325" s="357"/>
      <c r="HV325" s="357"/>
      <c r="HW325" s="357"/>
      <c r="HX325" s="357"/>
      <c r="HY325" s="357"/>
      <c r="HZ325" s="357"/>
      <c r="IA325" s="357"/>
      <c r="IB325" s="357"/>
      <c r="IC325" s="357"/>
      <c r="ID325" s="357"/>
      <c r="IE325" s="357"/>
      <c r="IF325" s="357"/>
      <c r="IG325" s="357"/>
      <c r="IH325" s="357"/>
      <c r="II325" s="357"/>
      <c r="IJ325" s="357"/>
      <c r="IK325" s="357"/>
      <c r="IL325" s="357"/>
      <c r="IM325" s="357"/>
      <c r="IN325" s="357"/>
      <c r="IO325" s="357"/>
      <c r="IP325" s="359"/>
      <c r="IQ325" s="359"/>
      <c r="IR325" s="359"/>
      <c r="IS325" s="359"/>
      <c r="IT325" s="359"/>
      <c r="IU325" s="359"/>
      <c r="IV325" s="358"/>
      <c r="IW325" s="358"/>
      <c r="IX325" s="358"/>
      <c r="IY325" s="358"/>
      <c r="IZ325" s="358"/>
      <c r="JA325" s="358"/>
      <c r="JB325" s="358"/>
      <c r="JC325" s="358"/>
      <c r="JD325" s="358"/>
      <c r="JE325" s="358"/>
      <c r="JF325" s="358"/>
      <c r="JG325" s="358"/>
      <c r="JH325" s="358"/>
      <c r="JI325" s="358"/>
      <c r="JJ325" s="358"/>
      <c r="JK325" s="358"/>
      <c r="JL325" s="358"/>
    </row>
    <row r="326" spans="3:272" ht="15.6" hidden="1" customHeight="1" thickBot="1">
      <c r="AA326" s="1372"/>
      <c r="AB326" s="1372"/>
      <c r="AC326" s="1372"/>
      <c r="AD326" s="1372"/>
      <c r="AH326" s="1374"/>
      <c r="AI326" s="1374"/>
      <c r="AJ326" s="1374"/>
      <c r="AK326" s="1374"/>
      <c r="AL326" s="1374"/>
      <c r="AM326" s="1374"/>
      <c r="AN326" s="1374"/>
      <c r="AO326" s="1316"/>
      <c r="AP326" s="1316"/>
      <c r="AQ326" s="1316"/>
      <c r="AR326" s="1316"/>
      <c r="AS326" s="1316"/>
      <c r="AT326" s="1316"/>
      <c r="AU326" s="1316"/>
      <c r="AV326" s="1316"/>
      <c r="AW326" s="1316"/>
      <c r="AX326" s="1372"/>
      <c r="AY326" s="1372"/>
      <c r="AZ326" s="1372"/>
      <c r="BA326" s="1372"/>
      <c r="BB326" s="1372"/>
      <c r="BC326" s="1372"/>
      <c r="BD326" s="1372"/>
      <c r="BE326" s="1378"/>
      <c r="DG326" s="1561"/>
      <c r="DH326" s="209"/>
      <c r="DI326" s="209"/>
      <c r="DJ326" s="217"/>
      <c r="DK326" s="209"/>
      <c r="DL326" s="217"/>
      <c r="DM326" s="209"/>
      <c r="DN326" s="360"/>
      <c r="DO326" s="360"/>
      <c r="DP326" s="360"/>
      <c r="DQ326" s="360"/>
      <c r="DR326" s="360"/>
      <c r="DS326" s="257"/>
      <c r="DT326" s="221"/>
      <c r="DU326" s="221"/>
      <c r="DV326" s="221"/>
      <c r="DW326" s="361"/>
      <c r="DX326" s="361"/>
      <c r="DY326" s="221"/>
      <c r="DZ326" s="221"/>
      <c r="EA326" s="221"/>
      <c r="EB326" s="221"/>
      <c r="EC326" s="221"/>
      <c r="ED326" s="221"/>
      <c r="EE326" s="361"/>
      <c r="EF326" s="221"/>
      <c r="EG326" s="221"/>
      <c r="EH326" s="221"/>
      <c r="EI326" s="221"/>
      <c r="EJ326" s="221"/>
      <c r="EK326" s="221"/>
      <c r="EL326" s="221"/>
      <c r="EM326" s="221"/>
      <c r="EN326" s="221"/>
      <c r="EO326" s="222"/>
      <c r="EP326" s="223"/>
      <c r="EQ326" s="209"/>
      <c r="ER326" s="209"/>
      <c r="ES326" s="209"/>
      <c r="ET326" s="209"/>
      <c r="EU326" s="209"/>
      <c r="EV326" s="209"/>
      <c r="EW326" s="209"/>
      <c r="EX326" s="209"/>
      <c r="EY326" s="209"/>
      <c r="EZ326" s="209"/>
      <c r="FA326" s="209"/>
      <c r="FB326" s="209"/>
      <c r="FC326" s="209"/>
      <c r="FD326" s="209"/>
      <c r="FE326" s="209"/>
      <c r="FF326" s="220"/>
      <c r="FG326" s="220"/>
      <c r="FH326" s="209"/>
      <c r="FI326" s="209"/>
      <c r="FJ326" s="209"/>
      <c r="FK326" s="209"/>
      <c r="FL326" s="209"/>
      <c r="FM326" s="209"/>
      <c r="FN326" s="209"/>
      <c r="FO326" s="209"/>
      <c r="HP326" s="1591"/>
      <c r="HQ326" s="1591"/>
      <c r="HR326" s="1591"/>
      <c r="HS326" s="1592" t="e">
        <f>#REF!</f>
        <v>#REF!</v>
      </c>
      <c r="HT326" s="1592"/>
      <c r="HU326" s="1592"/>
      <c r="HV326" s="1592"/>
      <c r="HW326" s="1592"/>
      <c r="HX326" s="1592"/>
      <c r="HY326" s="1592" t="e">
        <f>#REF!</f>
        <v>#REF!</v>
      </c>
      <c r="HZ326" s="1592"/>
      <c r="IA326" s="1592"/>
      <c r="IB326" s="1592"/>
      <c r="IC326" s="1592"/>
      <c r="ID326" s="1592"/>
      <c r="IE326" s="353"/>
      <c r="IF326" s="353"/>
      <c r="IG326" s="353"/>
      <c r="IH326" s="353"/>
      <c r="II326" s="353"/>
      <c r="IJ326" s="353"/>
      <c r="IK326" s="353"/>
      <c r="IL326" s="353"/>
      <c r="IM326" s="353"/>
      <c r="IN326" s="353"/>
      <c r="IO326" s="358"/>
      <c r="IP326" s="358"/>
      <c r="IQ326" s="358"/>
      <c r="IR326" s="358"/>
      <c r="IS326" s="358"/>
      <c r="IT326" s="358"/>
      <c r="IU326" s="358"/>
      <c r="IV326" s="358"/>
      <c r="IW326" s="358"/>
      <c r="IX326" s="358"/>
      <c r="IY326" s="358"/>
      <c r="IZ326" s="358"/>
      <c r="JA326" s="358"/>
      <c r="JB326" s="358"/>
      <c r="JC326" s="358"/>
      <c r="JD326" s="358"/>
      <c r="JE326" s="358"/>
      <c r="JF326" s="358"/>
      <c r="JG326" s="358"/>
      <c r="JH326" s="358"/>
      <c r="JI326" s="358"/>
      <c r="JJ326" s="358"/>
      <c r="JK326" s="358"/>
      <c r="JL326" s="358"/>
    </row>
    <row r="327" spans="3:272" ht="16.8" hidden="1" thickTop="1" thickBot="1">
      <c r="AA327" s="1906" t="s">
        <v>249</v>
      </c>
      <c r="AB327" s="1906"/>
      <c r="AC327" s="1906"/>
      <c r="AD327" s="1906"/>
      <c r="AH327" s="1376"/>
      <c r="AI327" s="1376"/>
      <c r="AJ327" s="1376"/>
      <c r="AK327" s="1376"/>
      <c r="AL327" s="1376"/>
      <c r="AM327" s="1376"/>
      <c r="AN327" s="1376"/>
      <c r="AO327" s="1324"/>
      <c r="AP327" s="1325"/>
      <c r="AQ327" s="1325"/>
      <c r="AR327" s="1325"/>
      <c r="AS327" s="1325"/>
      <c r="AT327" s="1325"/>
      <c r="AU327" s="1325"/>
      <c r="AV327" s="1325"/>
      <c r="AW327" s="1325"/>
      <c r="AX327" s="1907" t="s">
        <v>250</v>
      </c>
      <c r="AY327" s="1907"/>
      <c r="AZ327" s="1907"/>
      <c r="BA327" s="1907"/>
      <c r="BB327" s="1907"/>
      <c r="BC327" s="1907"/>
      <c r="BD327" s="1907"/>
      <c r="BE327" s="1908"/>
      <c r="DG327" s="1561"/>
      <c r="DH327" s="209"/>
      <c r="DI327" s="209"/>
      <c r="DJ327" s="217"/>
      <c r="DK327" s="209"/>
      <c r="DL327" s="217"/>
      <c r="DM327" s="209"/>
      <c r="DN327" s="209"/>
      <c r="DO327" s="209"/>
      <c r="DP327" s="209"/>
      <c r="DQ327" s="1561"/>
      <c r="DR327" s="209"/>
      <c r="DS327" s="209"/>
      <c r="DT327" s="209"/>
      <c r="DU327" s="209"/>
      <c r="DV327" s="209"/>
      <c r="DW327" s="1561"/>
      <c r="DX327" s="1561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99"/>
      <c r="EK327" s="220"/>
      <c r="EL327" s="209"/>
      <c r="EM327" s="209"/>
      <c r="EN327" s="211"/>
      <c r="EO327" s="211"/>
      <c r="EP327" s="217"/>
      <c r="EQ327" s="209"/>
      <c r="ER327" s="209"/>
      <c r="ES327" s="209"/>
      <c r="ET327" s="209"/>
      <c r="EU327" s="209"/>
      <c r="EV327" s="209"/>
      <c r="EW327" s="209"/>
      <c r="EX327" s="209"/>
      <c r="EY327" s="209"/>
      <c r="EZ327" s="209"/>
      <c r="FA327" s="209"/>
      <c r="FB327" s="209"/>
      <c r="FC327" s="209"/>
      <c r="FD327" s="209"/>
      <c r="FE327" s="209"/>
      <c r="FF327" s="220"/>
      <c r="FG327" s="220"/>
      <c r="FH327" s="209"/>
      <c r="FI327" s="209"/>
      <c r="FJ327" s="209"/>
      <c r="FK327" s="209"/>
      <c r="FL327" s="209"/>
      <c r="FM327" s="209"/>
      <c r="FN327" s="209"/>
      <c r="FO327" s="209"/>
      <c r="HC327" s="362"/>
      <c r="HD327" s="362"/>
      <c r="HE327" s="1909" t="e">
        <f>IF(HS327="","",#REF!)</f>
        <v>#REF!</v>
      </c>
      <c r="HF327" s="1909"/>
      <c r="HG327" s="1909"/>
      <c r="HH327" s="1909"/>
      <c r="HI327" s="1909"/>
      <c r="HJ327" s="1909"/>
      <c r="HK327" s="1909"/>
      <c r="HL327" s="1909"/>
      <c r="HM327" s="1909"/>
      <c r="HN327" s="1909"/>
      <c r="HO327" s="1909"/>
      <c r="HP327" s="1909"/>
      <c r="HQ327" s="1909"/>
      <c r="HR327" s="1909"/>
      <c r="HS327" s="1910" t="e">
        <f>#REF!</f>
        <v>#REF!</v>
      </c>
      <c r="HT327" s="1910"/>
      <c r="HU327" s="1910"/>
      <c r="HV327" s="1910"/>
      <c r="HW327" s="1910"/>
      <c r="HX327" s="1910"/>
      <c r="HY327" s="1910" t="e">
        <f>#REF!</f>
        <v>#REF!</v>
      </c>
      <c r="HZ327" s="1910"/>
      <c r="IA327" s="1910"/>
      <c r="IB327" s="1910"/>
      <c r="IC327" s="1910"/>
      <c r="ID327" s="1910"/>
      <c r="IE327" s="353"/>
      <c r="IF327" s="353"/>
      <c r="IG327" s="353"/>
      <c r="IH327" s="353"/>
      <c r="II327" s="353"/>
      <c r="IJ327" s="353"/>
      <c r="IK327" s="353"/>
      <c r="IL327" s="353"/>
      <c r="IM327" s="353"/>
      <c r="IN327" s="353"/>
      <c r="IO327" s="358"/>
      <c r="IP327" s="358"/>
      <c r="IQ327" s="358"/>
      <c r="IR327" s="358"/>
      <c r="IS327" s="358"/>
      <c r="IT327" s="358"/>
      <c r="IU327" s="358"/>
      <c r="IV327" s="358"/>
      <c r="IW327" s="358"/>
      <c r="IX327" s="358"/>
      <c r="IY327" s="358"/>
      <c r="IZ327" s="358"/>
      <c r="JA327" s="358"/>
      <c r="JB327" s="358"/>
      <c r="JC327" s="358"/>
      <c r="JD327" s="358"/>
      <c r="JE327" s="358"/>
      <c r="JF327" s="358"/>
      <c r="JG327" s="358"/>
      <c r="JH327" s="358"/>
      <c r="JI327" s="358"/>
      <c r="JJ327" s="358"/>
      <c r="JK327" s="358"/>
      <c r="JL327" s="358"/>
    </row>
    <row r="328" spans="3:272" ht="15.6" hidden="1" thickTop="1">
      <c r="DG328" s="1561"/>
      <c r="DH328" s="209"/>
      <c r="DI328" s="209"/>
      <c r="DJ328" s="217"/>
      <c r="DK328" s="209"/>
      <c r="DL328" s="217"/>
      <c r="DM328" s="209"/>
      <c r="DN328" s="209"/>
      <c r="DO328" s="209"/>
      <c r="DP328" s="209"/>
      <c r="DQ328" s="1561"/>
      <c r="DR328" s="209"/>
      <c r="DS328" s="209"/>
      <c r="DT328" s="209"/>
      <c r="DU328" s="209"/>
      <c r="DV328" s="209"/>
      <c r="DW328" s="1561"/>
      <c r="DX328" s="1561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99"/>
      <c r="EK328" s="220"/>
      <c r="EL328" s="209"/>
      <c r="EM328" s="209"/>
      <c r="EN328" s="211"/>
      <c r="EO328" s="211"/>
      <c r="EP328" s="217"/>
      <c r="EQ328" s="209"/>
      <c r="ER328" s="209"/>
      <c r="ES328" s="209"/>
      <c r="ET328" s="209"/>
      <c r="EU328" s="209"/>
      <c r="EV328" s="209"/>
      <c r="EW328" s="209"/>
      <c r="EX328" s="209"/>
      <c r="EY328" s="209"/>
      <c r="EZ328" s="209"/>
      <c r="FA328" s="209"/>
      <c r="FB328" s="209"/>
      <c r="FC328" s="209"/>
      <c r="FD328" s="209"/>
      <c r="FE328" s="209"/>
      <c r="FF328" s="220"/>
      <c r="FG328" s="220"/>
      <c r="FH328" s="209"/>
      <c r="FI328" s="209"/>
      <c r="FJ328" s="209"/>
      <c r="FK328" s="209"/>
      <c r="FL328" s="209"/>
      <c r="FM328" s="209"/>
      <c r="FN328" s="209"/>
      <c r="FO328" s="209"/>
      <c r="HC328" s="362"/>
      <c r="HD328" s="362"/>
      <c r="HE328" s="1909" t="e">
        <f>IF(HS328="","",#REF!)</f>
        <v>#REF!</v>
      </c>
      <c r="HF328" s="1909"/>
      <c r="HG328" s="1909"/>
      <c r="HH328" s="1909"/>
      <c r="HI328" s="1909"/>
      <c r="HJ328" s="1909"/>
      <c r="HK328" s="1909"/>
      <c r="HL328" s="1909"/>
      <c r="HM328" s="1909"/>
      <c r="HN328" s="1909"/>
      <c r="HO328" s="1909"/>
      <c r="HP328" s="1909"/>
      <c r="HQ328" s="1909"/>
      <c r="HR328" s="1909"/>
      <c r="HS328" s="1910" t="e">
        <f>IF(HT324="","",HT324-ER433+1)</f>
        <v>#REF!</v>
      </c>
      <c r="HT328" s="1910"/>
      <c r="HU328" s="1910"/>
      <c r="HV328" s="1910"/>
      <c r="HW328" s="1910"/>
      <c r="HX328" s="1910"/>
      <c r="HY328" s="1910" t="e">
        <f>HT324</f>
        <v>#REF!</v>
      </c>
      <c r="HZ328" s="1910"/>
      <c r="IA328" s="1910"/>
      <c r="IB328" s="1910"/>
      <c r="IC328" s="1910"/>
      <c r="ID328" s="1910"/>
      <c r="IE328" s="353"/>
      <c r="IF328" s="353"/>
      <c r="IG328" s="353"/>
      <c r="IH328" s="353"/>
      <c r="II328" s="353"/>
      <c r="IJ328" s="353"/>
      <c r="IK328" s="353"/>
      <c r="IL328" s="353"/>
      <c r="IM328" s="353"/>
      <c r="IN328" s="353"/>
      <c r="IO328" s="358"/>
      <c r="IP328" s="358"/>
      <c r="IQ328" s="358"/>
      <c r="IR328" s="358"/>
      <c r="IS328" s="358"/>
      <c r="IT328" s="358"/>
      <c r="IU328" s="358"/>
      <c r="IV328" s="358"/>
      <c r="IW328" s="358"/>
      <c r="IX328" s="358"/>
      <c r="IY328" s="358"/>
      <c r="IZ328" s="358"/>
      <c r="JA328" s="358"/>
      <c r="JB328" s="358"/>
      <c r="JC328" s="358"/>
      <c r="JD328" s="358"/>
      <c r="JE328" s="358"/>
      <c r="JF328" s="358"/>
      <c r="JG328" s="358"/>
      <c r="JH328" s="358"/>
      <c r="JI328" s="358"/>
      <c r="JJ328" s="358"/>
      <c r="JK328" s="358"/>
      <c r="JL328" s="358"/>
    </row>
    <row r="329" spans="3:272" hidden="1">
      <c r="DG329" s="1561"/>
      <c r="DH329" s="209"/>
      <c r="DI329" s="209"/>
      <c r="DJ329" s="217"/>
      <c r="DK329" s="209"/>
      <c r="DL329" s="217"/>
      <c r="DM329" s="209"/>
      <c r="DN329" s="209"/>
      <c r="DO329" s="209"/>
      <c r="DP329" s="209"/>
      <c r="DQ329" s="1561"/>
      <c r="DR329" s="209"/>
      <c r="DS329" s="209"/>
      <c r="DT329" s="209"/>
      <c r="DU329" s="209"/>
      <c r="DV329" s="209"/>
      <c r="DW329" s="1561"/>
      <c r="DX329" s="1561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99"/>
      <c r="EK329" s="220"/>
      <c r="EL329" s="209"/>
      <c r="EM329" s="209"/>
      <c r="EN329" s="211"/>
      <c r="EO329" s="211"/>
      <c r="EP329" s="217"/>
      <c r="EQ329" s="209"/>
      <c r="ER329" s="209"/>
      <c r="ES329" s="209"/>
      <c r="ET329" s="209"/>
      <c r="EU329" s="209"/>
      <c r="EV329" s="209"/>
      <c r="EW329" s="209"/>
      <c r="EX329" s="209"/>
      <c r="EY329" s="209"/>
      <c r="EZ329" s="209"/>
      <c r="FA329" s="209"/>
      <c r="FB329" s="209"/>
      <c r="FC329" s="209"/>
      <c r="FD329" s="209"/>
      <c r="FE329" s="209"/>
      <c r="FF329" s="220"/>
      <c r="FG329" s="220"/>
      <c r="FH329" s="209"/>
      <c r="FI329" s="209"/>
      <c r="FJ329" s="209"/>
      <c r="FK329" s="209"/>
      <c r="FL329" s="209"/>
      <c r="FM329" s="209"/>
      <c r="FN329" s="209"/>
      <c r="FO329" s="209"/>
    </row>
    <row r="330" spans="3:272" hidden="1">
      <c r="DG330" s="1561"/>
      <c r="DH330" s="209"/>
      <c r="DI330" s="209"/>
      <c r="DJ330" s="217"/>
      <c r="DK330" s="209"/>
      <c r="DL330" s="217"/>
      <c r="DM330" s="209"/>
      <c r="DN330" s="209"/>
      <c r="DO330" s="209"/>
      <c r="DP330" s="209"/>
      <c r="DQ330" s="1561"/>
      <c r="DR330" s="209"/>
      <c r="DS330" s="209"/>
      <c r="DT330" s="209"/>
      <c r="DU330" s="209"/>
      <c r="DV330" s="209"/>
      <c r="DW330" s="1561"/>
      <c r="DX330" s="1561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99"/>
      <c r="EK330" s="220"/>
      <c r="EL330" s="209"/>
      <c r="EM330" s="209"/>
      <c r="EN330" s="211"/>
      <c r="EO330" s="211"/>
      <c r="EP330" s="217"/>
      <c r="EQ330" s="209"/>
      <c r="ER330" s="209"/>
      <c r="ES330" s="209"/>
      <c r="ET330" s="209"/>
      <c r="EU330" s="209"/>
      <c r="EV330" s="209"/>
      <c r="EW330" s="209"/>
      <c r="EX330" s="209"/>
      <c r="EY330" s="209"/>
      <c r="EZ330" s="209"/>
      <c r="FA330" s="209"/>
      <c r="FB330" s="209"/>
      <c r="FC330" s="209"/>
      <c r="FD330" s="209"/>
      <c r="FE330" s="209"/>
      <c r="FF330" s="220"/>
      <c r="FG330" s="220"/>
      <c r="FH330" s="209"/>
      <c r="FI330" s="209"/>
      <c r="FJ330" s="209"/>
      <c r="FK330" s="209"/>
      <c r="FL330" s="209"/>
      <c r="FM330" s="209"/>
      <c r="FN330" s="209"/>
      <c r="FO330" s="209"/>
    </row>
    <row r="331" spans="3:272" hidden="1">
      <c r="DG331" s="1561"/>
      <c r="DH331" s="209"/>
      <c r="DI331" s="209"/>
      <c r="DJ331" s="217"/>
      <c r="DK331" s="209"/>
      <c r="DL331" s="217"/>
      <c r="DM331" s="209"/>
      <c r="DN331" s="209"/>
      <c r="DO331" s="209"/>
      <c r="DP331" s="209"/>
      <c r="DQ331" s="1561"/>
      <c r="DR331" s="209"/>
      <c r="DS331" s="209"/>
      <c r="DT331" s="209"/>
      <c r="DU331" s="209"/>
      <c r="DV331" s="209"/>
      <c r="DW331" s="1561"/>
      <c r="DX331" s="1561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99"/>
      <c r="EK331" s="220"/>
      <c r="EL331" s="209"/>
      <c r="EM331" s="209"/>
      <c r="EN331" s="211"/>
      <c r="EO331" s="211"/>
      <c r="EP331" s="217"/>
      <c r="EQ331" s="209"/>
      <c r="ER331" s="209"/>
      <c r="ES331" s="209"/>
      <c r="ET331" s="209"/>
      <c r="EU331" s="209"/>
      <c r="EV331" s="209"/>
      <c r="EW331" s="209"/>
      <c r="EX331" s="209"/>
      <c r="EY331" s="209"/>
      <c r="EZ331" s="209"/>
      <c r="FA331" s="209"/>
      <c r="FB331" s="209"/>
      <c r="FC331" s="209"/>
      <c r="FD331" s="209"/>
      <c r="FE331" s="209"/>
      <c r="FF331" s="220"/>
      <c r="FG331" s="220"/>
      <c r="FH331" s="209"/>
      <c r="FI331" s="209"/>
      <c r="FJ331" s="209"/>
      <c r="FK331" s="209"/>
      <c r="FL331" s="209"/>
      <c r="FM331" s="209"/>
      <c r="FN331" s="209"/>
      <c r="FO331" s="209"/>
    </row>
    <row r="332" spans="3:272" hidden="1">
      <c r="DG332" s="1561"/>
      <c r="DH332" s="209"/>
      <c r="DI332" s="209"/>
      <c r="DJ332" s="217"/>
      <c r="DK332" s="209"/>
      <c r="DL332" s="217"/>
      <c r="DM332" s="209"/>
      <c r="DN332" s="209"/>
      <c r="DO332" s="209"/>
      <c r="DP332" s="209"/>
      <c r="DQ332" s="1561"/>
      <c r="DR332" s="209"/>
      <c r="DS332" s="209"/>
      <c r="DT332" s="209"/>
      <c r="DU332" s="209"/>
      <c r="DV332" s="209"/>
      <c r="DW332" s="1561"/>
      <c r="DX332" s="1561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99"/>
      <c r="EK332" s="220"/>
      <c r="EL332" s="209"/>
      <c r="EM332" s="209"/>
      <c r="EN332" s="211"/>
      <c r="EO332" s="211"/>
      <c r="EP332" s="217"/>
      <c r="EQ332" s="209"/>
      <c r="ER332" s="209"/>
      <c r="ES332" s="209"/>
      <c r="ET332" s="209"/>
      <c r="EU332" s="209"/>
      <c r="EV332" s="209"/>
      <c r="EW332" s="209"/>
      <c r="EX332" s="209"/>
      <c r="EY332" s="209"/>
      <c r="EZ332" s="209"/>
      <c r="FA332" s="209"/>
      <c r="FB332" s="209"/>
      <c r="FC332" s="209"/>
      <c r="FD332" s="209"/>
      <c r="FE332" s="209"/>
      <c r="FF332" s="220"/>
      <c r="FG332" s="220"/>
      <c r="FH332" s="209"/>
      <c r="FI332" s="209"/>
      <c r="FJ332" s="209"/>
      <c r="FK332" s="209"/>
      <c r="FL332" s="209"/>
      <c r="FM332" s="209"/>
      <c r="FN332" s="209"/>
      <c r="FO332" s="209"/>
    </row>
    <row r="333" spans="3:272" hidden="1">
      <c r="DG333" s="1561"/>
      <c r="DH333" s="209"/>
      <c r="DI333" s="209"/>
      <c r="DJ333" s="217"/>
      <c r="DK333" s="209"/>
      <c r="DL333" s="217"/>
      <c r="DM333" s="209"/>
      <c r="DN333" s="209"/>
      <c r="DO333" s="209"/>
      <c r="DP333" s="209"/>
      <c r="DQ333" s="1561"/>
      <c r="DR333" s="209"/>
      <c r="DS333" s="209"/>
      <c r="DT333" s="209"/>
      <c r="DU333" s="209"/>
      <c r="DV333" s="209"/>
      <c r="DW333" s="1561"/>
      <c r="DX333" s="1561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99"/>
      <c r="EK333" s="220"/>
      <c r="EL333" s="209"/>
      <c r="EM333" s="209"/>
      <c r="EN333" s="211"/>
      <c r="EO333" s="211"/>
      <c r="EP333" s="217"/>
      <c r="EQ333" s="209"/>
      <c r="ER333" s="209"/>
      <c r="ES333" s="209"/>
      <c r="ET333" s="209"/>
      <c r="EU333" s="209"/>
      <c r="EV333" s="209"/>
      <c r="EW333" s="209"/>
      <c r="EX333" s="209"/>
      <c r="EY333" s="209"/>
      <c r="EZ333" s="209"/>
      <c r="FA333" s="209"/>
      <c r="FB333" s="209"/>
      <c r="FC333" s="209"/>
      <c r="FD333" s="209"/>
      <c r="FE333" s="209"/>
      <c r="FF333" s="220"/>
      <c r="FG333" s="220"/>
      <c r="FH333" s="209"/>
      <c r="FI333" s="209"/>
      <c r="FJ333" s="209"/>
      <c r="FK333" s="209"/>
      <c r="FL333" s="209"/>
      <c r="FM333" s="209"/>
      <c r="FN333" s="209"/>
      <c r="FO333" s="209"/>
    </row>
    <row r="334" spans="3:272" hidden="1">
      <c r="DG334" s="1561"/>
      <c r="DH334" s="209"/>
      <c r="DI334" s="209"/>
      <c r="DJ334" s="217"/>
      <c r="DK334" s="209"/>
      <c r="DL334" s="217"/>
      <c r="DM334" s="209"/>
      <c r="DN334" s="209"/>
      <c r="DO334" s="209"/>
      <c r="DP334" s="209"/>
      <c r="DQ334" s="1561"/>
      <c r="DR334" s="209"/>
      <c r="DS334" s="209"/>
      <c r="DT334" s="209"/>
      <c r="DU334" s="209"/>
      <c r="DV334" s="209"/>
      <c r="DW334" s="1561"/>
      <c r="DX334" s="1561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99"/>
      <c r="EK334" s="220"/>
      <c r="EL334" s="209"/>
      <c r="EM334" s="209"/>
      <c r="EN334" s="211"/>
      <c r="EO334" s="211"/>
      <c r="EP334" s="217"/>
      <c r="EQ334" s="209"/>
      <c r="ER334" s="209"/>
      <c r="ES334" s="209"/>
      <c r="ET334" s="209"/>
      <c r="EU334" s="209"/>
      <c r="EV334" s="209"/>
      <c r="EW334" s="209"/>
      <c r="EX334" s="209"/>
      <c r="EY334" s="209"/>
      <c r="EZ334" s="209"/>
      <c r="FA334" s="209"/>
      <c r="FB334" s="209"/>
      <c r="FC334" s="209"/>
      <c r="FD334" s="209"/>
      <c r="FE334" s="209"/>
      <c r="FF334" s="220"/>
      <c r="FG334" s="220"/>
      <c r="FH334" s="209"/>
      <c r="FI334" s="209"/>
      <c r="FJ334" s="209"/>
      <c r="FK334" s="209"/>
      <c r="FL334" s="209"/>
      <c r="FM334" s="209"/>
      <c r="FN334" s="209"/>
      <c r="FO334" s="209"/>
    </row>
    <row r="335" spans="3:272" hidden="1">
      <c r="DG335" s="1561"/>
      <c r="DH335" s="209"/>
      <c r="DI335" s="209"/>
      <c r="DJ335" s="217"/>
      <c r="DK335" s="209"/>
      <c r="DL335" s="217"/>
      <c r="DM335" s="209"/>
      <c r="DN335" s="257"/>
      <c r="DO335" s="221"/>
      <c r="DP335" s="257"/>
      <c r="DQ335" s="221"/>
      <c r="DR335" s="257"/>
      <c r="DS335" s="257"/>
      <c r="DT335" s="257"/>
      <c r="DU335" s="257"/>
      <c r="DV335" s="257"/>
      <c r="DW335" s="350"/>
      <c r="DX335" s="350"/>
      <c r="DY335" s="257"/>
      <c r="DZ335" s="257"/>
      <c r="EA335" s="257"/>
      <c r="EB335" s="257"/>
      <c r="EC335" s="257"/>
      <c r="ED335" s="257"/>
      <c r="EE335" s="350"/>
      <c r="EF335" s="257"/>
      <c r="EG335" s="209"/>
      <c r="EH335" s="209"/>
      <c r="EI335" s="209"/>
      <c r="EJ335" s="299"/>
      <c r="EK335" s="220"/>
      <c r="EL335" s="209"/>
      <c r="EM335" s="209"/>
      <c r="EN335" s="211"/>
      <c r="EO335" s="211"/>
      <c r="EP335" s="217"/>
      <c r="EQ335" s="209"/>
      <c r="ER335" s="209"/>
      <c r="ES335" s="209"/>
      <c r="ET335" s="209"/>
      <c r="EU335" s="209"/>
      <c r="EV335" s="209"/>
      <c r="EW335" s="209"/>
      <c r="EX335" s="209"/>
      <c r="EY335" s="209"/>
      <c r="EZ335" s="209"/>
      <c r="FA335" s="209"/>
      <c r="FB335" s="209"/>
      <c r="FC335" s="209"/>
      <c r="FD335" s="209"/>
      <c r="FE335" s="209"/>
      <c r="FF335" s="220"/>
      <c r="FG335" s="220"/>
      <c r="FH335" s="209"/>
      <c r="FI335" s="209"/>
      <c r="FJ335" s="209"/>
      <c r="FK335" s="209"/>
      <c r="FL335" s="209"/>
      <c r="FM335" s="209"/>
      <c r="FN335" s="209"/>
      <c r="FO335" s="209"/>
    </row>
    <row r="336" spans="3:272" hidden="1">
      <c r="AB336" s="1851" t="s">
        <v>251</v>
      </c>
      <c r="AC336" s="1852"/>
      <c r="AD336" s="1852"/>
      <c r="AE336" s="1852"/>
      <c r="AF336" s="1852"/>
      <c r="AG336" s="1852"/>
      <c r="AH336" s="1852"/>
      <c r="AI336" s="1852"/>
      <c r="AJ336" s="1852"/>
      <c r="AK336" s="1852"/>
      <c r="AL336" s="1852"/>
      <c r="AM336" s="1852"/>
      <c r="AN336" s="1853"/>
      <c r="DG336" s="1561"/>
      <c r="DH336" s="209"/>
      <c r="DI336" s="209"/>
      <c r="DJ336" s="217"/>
      <c r="DK336" s="209"/>
      <c r="DL336" s="217"/>
      <c r="DM336" s="209"/>
      <c r="DN336" s="1902" t="s">
        <v>252</v>
      </c>
      <c r="DO336" s="1902"/>
      <c r="DP336" s="1902"/>
      <c r="DQ336" s="1902"/>
      <c r="DR336" s="209"/>
      <c r="DS336" s="209"/>
      <c r="DT336" s="209"/>
      <c r="DU336" s="1902" t="str">
        <f>IF(M33="","","Depart")</f>
        <v/>
      </c>
      <c r="DV336" s="1902"/>
      <c r="DW336" s="1902"/>
      <c r="DX336" s="1598"/>
      <c r="DY336" s="1904" t="str">
        <f>IF(M33="","",M33)</f>
        <v/>
      </c>
      <c r="DZ336" s="1904"/>
      <c r="EA336" s="1904"/>
      <c r="EB336" s="1904"/>
      <c r="EC336" s="1904"/>
      <c r="ED336" s="1904"/>
      <c r="EE336" s="1904"/>
      <c r="EF336" s="1904"/>
      <c r="EG336" s="209"/>
      <c r="EH336" s="209"/>
      <c r="EI336" s="209"/>
      <c r="EJ336" s="299"/>
      <c r="EK336" s="220"/>
      <c r="EL336" s="209"/>
      <c r="EM336" s="209"/>
      <c r="EN336" s="211"/>
      <c r="EO336" s="211"/>
      <c r="EP336" s="217"/>
      <c r="EQ336" s="209"/>
      <c r="ER336" s="209"/>
      <c r="ES336" s="209"/>
      <c r="ET336" s="209"/>
      <c r="EU336" s="209"/>
      <c r="EV336" s="209"/>
      <c r="EW336" s="209"/>
      <c r="EX336" s="209"/>
      <c r="EY336" s="209"/>
      <c r="EZ336" s="209"/>
      <c r="FA336" s="209"/>
      <c r="FB336" s="209"/>
      <c r="FC336" s="209"/>
      <c r="FD336" s="209"/>
      <c r="FE336" s="209"/>
      <c r="FF336" s="220"/>
      <c r="FG336" s="220"/>
      <c r="FH336" s="209"/>
      <c r="FI336" s="209"/>
      <c r="FJ336" s="209"/>
      <c r="FK336" s="209"/>
      <c r="FL336" s="209"/>
      <c r="FM336" s="209"/>
      <c r="FN336" s="209"/>
      <c r="FO336" s="209"/>
    </row>
    <row r="337" spans="28:171" ht="15.6" hidden="1"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DG337" s="1561"/>
      <c r="DH337" s="209"/>
      <c r="DI337" s="209"/>
      <c r="DJ337" s="217"/>
      <c r="DK337" s="209"/>
      <c r="DL337" s="217"/>
      <c r="DM337" s="209"/>
      <c r="DN337" s="363"/>
      <c r="DO337" s="363"/>
      <c r="DP337" s="363"/>
      <c r="DQ337" s="363"/>
      <c r="DR337" s="364"/>
      <c r="DS337" s="365"/>
      <c r="DT337" s="365"/>
      <c r="DU337" s="363"/>
      <c r="DV337" s="363"/>
      <c r="DW337" s="363"/>
      <c r="DX337" s="363"/>
      <c r="DY337" s="363"/>
      <c r="DZ337" s="366"/>
      <c r="EA337" s="366"/>
      <c r="EB337" s="366"/>
      <c r="EC337" s="366"/>
      <c r="ED337" s="366"/>
      <c r="EE337" s="366"/>
      <c r="EF337" s="366"/>
      <c r="EG337" s="209"/>
      <c r="EH337" s="209"/>
      <c r="EI337" s="209"/>
      <c r="EJ337" s="299"/>
      <c r="EK337" s="220"/>
      <c r="EL337" s="209"/>
      <c r="EM337" s="209"/>
      <c r="EN337" s="211"/>
      <c r="EO337" s="211"/>
      <c r="EP337" s="217"/>
      <c r="EQ337" s="209"/>
      <c r="ER337" s="209"/>
      <c r="ES337" s="209"/>
      <c r="ET337" s="209"/>
      <c r="EU337" s="209"/>
      <c r="EV337" s="209"/>
      <c r="EW337" s="209"/>
      <c r="EX337" s="209"/>
      <c r="EY337" s="209"/>
      <c r="EZ337" s="209"/>
      <c r="FA337" s="209"/>
      <c r="FB337" s="209"/>
      <c r="FC337" s="209"/>
      <c r="FD337" s="209"/>
      <c r="FE337" s="209"/>
      <c r="FF337" s="220"/>
      <c r="FG337" s="220"/>
      <c r="FH337" s="209"/>
      <c r="FI337" s="209"/>
      <c r="FJ337" s="209"/>
      <c r="FK337" s="209"/>
      <c r="FL337" s="209"/>
      <c r="FM337" s="209"/>
      <c r="FN337" s="209"/>
      <c r="FO337" s="209"/>
    </row>
    <row r="338" spans="28:171" ht="15.6" hidden="1">
      <c r="AB338"/>
      <c r="AC338"/>
      <c r="AD338"/>
      <c r="AE338" s="1380"/>
      <c r="AF338" s="1380"/>
      <c r="AG338" s="1380"/>
      <c r="AH338"/>
      <c r="AI338"/>
      <c r="AJ338"/>
      <c r="AK338"/>
      <c r="AL338"/>
      <c r="AM338"/>
      <c r="AN338"/>
      <c r="DG338" s="1561"/>
      <c r="DH338" s="209"/>
      <c r="DI338" s="209"/>
      <c r="DJ338" s="217"/>
      <c r="DK338" s="209"/>
      <c r="DL338" s="217"/>
      <c r="DM338" s="209"/>
      <c r="DN338" s="1902" t="s">
        <v>253</v>
      </c>
      <c r="DO338" s="1902"/>
      <c r="DP338" s="1902"/>
      <c r="DQ338" s="1902"/>
      <c r="DR338" s="209"/>
      <c r="DS338" s="209"/>
      <c r="DT338" s="365"/>
      <c r="DU338" s="1902">
        <f>'Travel 2023 1.2'!DT422</f>
        <v>0</v>
      </c>
      <c r="DV338" s="1902"/>
      <c r="DW338" s="1902"/>
      <c r="DX338" s="1598"/>
      <c r="DY338" s="1903" t="e">
        <f>EI422</f>
        <v>#REF!</v>
      </c>
      <c r="DZ338" s="1903"/>
      <c r="EA338" s="1903"/>
      <c r="EB338" s="1903"/>
      <c r="EC338" s="1903"/>
      <c r="ED338" s="367" t="e">
        <f>IF(EE338="","","to")</f>
        <v>#REF!</v>
      </c>
      <c r="EE338" s="1903" t="e">
        <f>'Travel 2023 1.2'!EO422</f>
        <v>#REF!</v>
      </c>
      <c r="EF338" s="1903"/>
      <c r="EG338" s="209"/>
      <c r="EH338" s="209"/>
      <c r="EI338" s="209"/>
      <c r="EJ338" s="299"/>
      <c r="EK338" s="220"/>
      <c r="EL338" s="209"/>
      <c r="EM338" s="209"/>
      <c r="EN338" s="211"/>
      <c r="EO338" s="211"/>
      <c r="EP338" s="217"/>
      <c r="EQ338" s="209"/>
      <c r="ER338" s="209"/>
      <c r="ES338" s="209"/>
      <c r="ET338" s="209"/>
      <c r="EU338" s="209"/>
      <c r="EV338" s="209"/>
      <c r="EW338" s="209"/>
      <c r="EX338" s="209"/>
      <c r="EY338" s="209"/>
      <c r="EZ338" s="209"/>
      <c r="FA338" s="209"/>
      <c r="FB338" s="209"/>
      <c r="FC338" s="209"/>
      <c r="FD338" s="209"/>
      <c r="FE338" s="209"/>
      <c r="FF338" s="220"/>
      <c r="FG338" s="220"/>
      <c r="FH338" s="209"/>
      <c r="FI338" s="209"/>
      <c r="FJ338" s="209"/>
      <c r="FK338" s="209"/>
      <c r="FL338" s="209"/>
      <c r="FM338" s="209"/>
      <c r="FN338" s="209"/>
      <c r="FO338" s="209"/>
    </row>
    <row r="339" spans="28:171" ht="15.9" hidden="1" customHeight="1">
      <c r="AB339"/>
      <c r="AC339"/>
      <c r="AD339"/>
      <c r="AE339"/>
      <c r="AF339"/>
      <c r="AG339"/>
      <c r="AH339"/>
      <c r="AI339"/>
      <c r="AJ339"/>
      <c r="AK339"/>
      <c r="AL339"/>
      <c r="AM339"/>
      <c r="AN339" s="1381"/>
      <c r="DG339" s="1561"/>
      <c r="DH339" s="209"/>
      <c r="DI339" s="209"/>
      <c r="DJ339" s="217"/>
      <c r="DK339" s="209"/>
      <c r="DL339" s="217"/>
      <c r="DM339" s="209"/>
      <c r="DN339" s="363"/>
      <c r="DO339" s="363"/>
      <c r="DP339" s="363"/>
      <c r="DQ339" s="363"/>
      <c r="DR339" s="365"/>
      <c r="DS339" s="365"/>
      <c r="DT339" s="365"/>
      <c r="DU339" s="363"/>
      <c r="DV339" s="363"/>
      <c r="DW339" s="363"/>
      <c r="DX339" s="363"/>
      <c r="DY339" s="363"/>
      <c r="DZ339" s="366"/>
      <c r="EA339" s="366"/>
      <c r="EB339" s="366"/>
      <c r="EC339" s="366"/>
      <c r="ED339" s="368"/>
      <c r="EE339" s="369"/>
      <c r="EF339" s="369"/>
      <c r="EG339" s="209"/>
      <c r="EH339" s="209"/>
      <c r="EI339" s="209"/>
      <c r="EJ339" s="299"/>
      <c r="EK339" s="220"/>
      <c r="EL339" s="209"/>
      <c r="EM339" s="209"/>
      <c r="EN339" s="211"/>
      <c r="EO339" s="211"/>
      <c r="EP339" s="217"/>
      <c r="EQ339" s="209"/>
      <c r="ER339" s="209"/>
      <c r="ES339" s="209"/>
      <c r="ET339" s="209"/>
      <c r="EU339" s="209"/>
      <c r="EV339" s="209"/>
      <c r="EW339" s="209"/>
      <c r="EX339" s="209"/>
      <c r="EY339" s="209"/>
      <c r="EZ339" s="209"/>
      <c r="FA339" s="209"/>
      <c r="FB339" s="209"/>
      <c r="FC339" s="209"/>
      <c r="FD339" s="209"/>
      <c r="FE339" s="209"/>
      <c r="FF339" s="220"/>
      <c r="FG339" s="220"/>
      <c r="FH339" s="209"/>
      <c r="FI339" s="209"/>
      <c r="FJ339" s="209"/>
      <c r="FK339" s="209"/>
      <c r="FL339" s="209"/>
      <c r="FM339" s="209"/>
      <c r="FN339" s="209"/>
      <c r="FO339" s="209"/>
    </row>
    <row r="340" spans="28:171" ht="15.6" hidden="1">
      <c r="AB340" s="1308"/>
      <c r="AC340" s="1309"/>
      <c r="AD340" s="1309"/>
      <c r="AE340" s="1309"/>
      <c r="AF340" s="1309"/>
      <c r="AG340" s="1309"/>
      <c r="AH340" s="1309"/>
      <c r="AI340" s="1309"/>
      <c r="AJ340" s="1309"/>
      <c r="AK340" s="1309"/>
      <c r="AL340" s="1309"/>
      <c r="AM340" s="1309"/>
      <c r="AN340" s="1310"/>
      <c r="DG340" s="1561"/>
      <c r="DH340" s="209"/>
      <c r="DI340" s="209"/>
      <c r="DJ340" s="217"/>
      <c r="DK340" s="209"/>
      <c r="DL340" s="217"/>
      <c r="DM340" s="209"/>
      <c r="DN340" s="1902" t="s">
        <v>254</v>
      </c>
      <c r="DO340" s="1902"/>
      <c r="DP340" s="1902"/>
      <c r="DQ340" s="1902"/>
      <c r="DR340" s="209"/>
      <c r="DS340" s="209"/>
      <c r="DT340" s="365"/>
      <c r="DU340" s="1902">
        <f>'Travel 2023 1.2'!DT423</f>
        <v>0</v>
      </c>
      <c r="DV340" s="1902"/>
      <c r="DW340" s="1902"/>
      <c r="DX340" s="1598"/>
      <c r="DY340" s="1903" t="e">
        <f>'Travel 2023 1.2'!EI423</f>
        <v>#REF!</v>
      </c>
      <c r="DZ340" s="1903"/>
      <c r="EA340" s="1903"/>
      <c r="EB340" s="1903"/>
      <c r="EC340" s="1903"/>
      <c r="ED340" s="367" t="e">
        <f>IF(EE340="","","to")</f>
        <v>#REF!</v>
      </c>
      <c r="EE340" s="1903" t="e">
        <f>'Travel 2023 1.2'!EO423</f>
        <v>#REF!</v>
      </c>
      <c r="EF340" s="1903"/>
      <c r="EG340" s="209"/>
      <c r="EH340" s="209"/>
      <c r="EI340" s="209"/>
      <c r="EJ340" s="299"/>
      <c r="EK340" s="220"/>
      <c r="EL340" s="209"/>
      <c r="EM340" s="209"/>
      <c r="EN340" s="211"/>
      <c r="EO340" s="211"/>
      <c r="EP340" s="217"/>
      <c r="EQ340" s="209"/>
      <c r="ER340" s="209"/>
      <c r="ES340" s="209"/>
      <c r="ET340" s="209"/>
      <c r="EU340" s="209"/>
      <c r="EV340" s="209"/>
      <c r="EW340" s="209"/>
      <c r="EX340" s="209"/>
      <c r="EY340" s="209"/>
      <c r="EZ340" s="209"/>
      <c r="FA340" s="209"/>
      <c r="FB340" s="209"/>
      <c r="FC340" s="209"/>
      <c r="FD340" s="209"/>
      <c r="FE340" s="209"/>
      <c r="FF340" s="220"/>
      <c r="FG340" s="220"/>
      <c r="FH340" s="209"/>
      <c r="FI340" s="209"/>
      <c r="FJ340" s="209"/>
      <c r="FK340" s="209"/>
      <c r="FL340" s="209"/>
      <c r="FM340" s="209"/>
      <c r="FN340" s="209"/>
      <c r="FO340" s="209"/>
    </row>
    <row r="341" spans="28:171" ht="15.6" hidden="1">
      <c r="AB341" s="1308"/>
      <c r="AC341" s="1309"/>
      <c r="AD341" s="1309"/>
      <c r="AE341" s="1309"/>
      <c r="AF341" s="1309"/>
      <c r="AG341" s="1309"/>
      <c r="AH341" s="1309"/>
      <c r="AI341" s="1309"/>
      <c r="AJ341" s="1309"/>
      <c r="AK341" s="1309"/>
      <c r="AL341" s="1309"/>
      <c r="AM341" s="1309"/>
      <c r="AN341" s="1310"/>
      <c r="DG341" s="1561"/>
      <c r="DH341" s="209"/>
      <c r="DI341" s="209"/>
      <c r="DJ341" s="217"/>
      <c r="DK341" s="209"/>
      <c r="DL341" s="217"/>
      <c r="DM341" s="209"/>
      <c r="DN341" s="363"/>
      <c r="DO341" s="363"/>
      <c r="DP341" s="363"/>
      <c r="DQ341" s="363"/>
      <c r="DR341" s="365"/>
      <c r="DS341" s="365">
        <v>2</v>
      </c>
      <c r="DT341" s="365"/>
      <c r="DU341" s="363"/>
      <c r="DV341" s="363"/>
      <c r="DW341" s="363"/>
      <c r="DX341" s="363"/>
      <c r="DY341" s="363"/>
      <c r="DZ341" s="366"/>
      <c r="EA341" s="366"/>
      <c r="EB341" s="366"/>
      <c r="EC341" s="366"/>
      <c r="ED341" s="369"/>
      <c r="EE341" s="369"/>
      <c r="EF341" s="369"/>
      <c r="EG341" s="209"/>
      <c r="EH341" s="209"/>
      <c r="EI341" s="209"/>
      <c r="EJ341" s="299"/>
      <c r="EK341" s="220"/>
      <c r="EL341" s="209"/>
      <c r="EM341" s="209"/>
      <c r="EN341" s="211"/>
      <c r="EO341" s="211"/>
      <c r="EP341" s="217"/>
      <c r="EQ341" s="209"/>
      <c r="ER341" s="209"/>
      <c r="ES341" s="209"/>
      <c r="ET341" s="209"/>
      <c r="EU341" s="209"/>
      <c r="EV341" s="209"/>
      <c r="EW341" s="209"/>
      <c r="EX341" s="209"/>
      <c r="EY341" s="209"/>
      <c r="EZ341" s="209"/>
      <c r="FA341" s="209"/>
      <c r="FB341" s="209"/>
      <c r="FC341" s="209"/>
      <c r="FD341" s="209"/>
      <c r="FE341" s="209"/>
      <c r="FF341" s="220"/>
      <c r="FG341" s="220"/>
      <c r="FH341" s="209"/>
      <c r="FI341" s="209"/>
      <c r="FJ341" s="209"/>
      <c r="FK341" s="209"/>
      <c r="FL341" s="209"/>
      <c r="FM341" s="209"/>
      <c r="FN341" s="209"/>
      <c r="FO341" s="209"/>
    </row>
    <row r="342" spans="28:171" ht="15.6" hidden="1">
      <c r="AB342" s="1308"/>
      <c r="AC342" s="1309"/>
      <c r="AD342" s="1309"/>
      <c r="AE342" s="1309"/>
      <c r="AF342" s="1309"/>
      <c r="AG342" s="1309"/>
      <c r="AH342" s="1309"/>
      <c r="AI342" s="1309"/>
      <c r="AJ342" s="1309"/>
      <c r="AK342" s="1309"/>
      <c r="AL342" s="1309"/>
      <c r="AM342" s="1309"/>
      <c r="AN342" s="1310"/>
      <c r="DG342" s="1561"/>
      <c r="DH342" s="209"/>
      <c r="DI342" s="209"/>
      <c r="DJ342" s="217"/>
      <c r="DK342" s="209"/>
      <c r="DL342" s="217"/>
      <c r="DM342" s="209"/>
      <c r="DN342" s="1902" t="s">
        <v>255</v>
      </c>
      <c r="DO342" s="1902"/>
      <c r="DP342" s="1902"/>
      <c r="DQ342" s="1902"/>
      <c r="DR342" s="209"/>
      <c r="DS342" s="209"/>
      <c r="DT342" s="365"/>
      <c r="DU342" s="1902" t="e">
        <f>IF(#REF!=0,"","Effective Date:")</f>
        <v>#REF!</v>
      </c>
      <c r="DV342" s="1902"/>
      <c r="DW342" s="1902"/>
      <c r="DX342" s="1598"/>
      <c r="DY342" s="1905" t="str">
        <f>HJ315</f>
        <v/>
      </c>
      <c r="DZ342" s="1905"/>
      <c r="EA342" s="1905"/>
      <c r="EB342" s="1905"/>
      <c r="EC342" s="1905"/>
      <c r="ED342" s="1905"/>
      <c r="EE342" s="1905"/>
      <c r="EF342" s="1905"/>
      <c r="EG342" s="209"/>
      <c r="EH342" s="209"/>
      <c r="EI342" s="209"/>
      <c r="EJ342" s="299"/>
      <c r="EK342" s="220"/>
      <c r="EL342" s="209"/>
      <c r="EM342" s="209"/>
      <c r="EN342" s="211"/>
      <c r="EO342" s="211"/>
      <c r="EP342" s="217"/>
      <c r="EQ342" s="209"/>
      <c r="ER342" s="209"/>
      <c r="ES342" s="209"/>
      <c r="ET342" s="209"/>
      <c r="EU342" s="209"/>
      <c r="EV342" s="209"/>
      <c r="EW342" s="209"/>
      <c r="EX342" s="209"/>
      <c r="EY342" s="209"/>
      <c r="EZ342" s="209"/>
      <c r="FA342" s="209"/>
      <c r="FB342" s="209"/>
      <c r="FC342" s="209"/>
      <c r="FD342" s="209"/>
      <c r="FE342" s="209"/>
      <c r="FF342" s="220"/>
      <c r="FG342" s="220"/>
      <c r="FH342" s="209"/>
      <c r="FI342" s="209"/>
      <c r="FJ342" s="209"/>
      <c r="FK342" s="209"/>
      <c r="FL342" s="209"/>
      <c r="FM342" s="209"/>
      <c r="FN342" s="209"/>
      <c r="FO342" s="209"/>
    </row>
    <row r="343" spans="28:171" ht="15.9" hidden="1" customHeight="1">
      <c r="AB343"/>
      <c r="AC343"/>
      <c r="AD343"/>
      <c r="AE343"/>
      <c r="AF343" s="1379"/>
      <c r="AG343" s="1379"/>
      <c r="AH343"/>
      <c r="AI343"/>
      <c r="AJ343"/>
      <c r="AK343"/>
      <c r="AL343"/>
      <c r="AM343"/>
      <c r="AN343"/>
      <c r="DG343" s="1561"/>
      <c r="DH343" s="209"/>
      <c r="DI343" s="209"/>
      <c r="DJ343" s="217"/>
      <c r="DK343" s="209"/>
      <c r="DL343" s="217"/>
      <c r="DM343" s="209"/>
      <c r="DN343" s="1598"/>
      <c r="DO343" s="1598"/>
      <c r="DP343" s="1598"/>
      <c r="DQ343" s="1598"/>
      <c r="DR343" s="370"/>
      <c r="DS343" s="370"/>
      <c r="DT343" s="365"/>
      <c r="DU343" s="1598"/>
      <c r="DV343" s="1598"/>
      <c r="DW343" s="1598"/>
      <c r="DX343" s="1598"/>
      <c r="DY343" s="221"/>
      <c r="DZ343" s="366"/>
      <c r="EA343" s="366"/>
      <c r="EB343" s="366"/>
      <c r="EC343" s="366"/>
      <c r="ED343" s="369"/>
      <c r="EE343" s="369"/>
      <c r="EF343" s="369"/>
      <c r="EG343" s="209"/>
      <c r="EH343" s="209"/>
      <c r="EI343" s="209"/>
      <c r="EJ343" s="299"/>
      <c r="EK343" s="220"/>
      <c r="EL343" s="209"/>
      <c r="EM343" s="209"/>
      <c r="EN343" s="211"/>
      <c r="EO343" s="211"/>
      <c r="EP343" s="217"/>
      <c r="EQ343" s="209"/>
      <c r="ER343" s="209"/>
      <c r="ES343" s="209"/>
      <c r="ET343" s="209"/>
      <c r="EU343" s="209"/>
      <c r="EV343" s="209"/>
      <c r="EW343" s="209"/>
      <c r="EX343" s="209"/>
      <c r="EY343" s="209"/>
      <c r="EZ343" s="209"/>
      <c r="FA343" s="209"/>
      <c r="FB343" s="209"/>
      <c r="FC343" s="209"/>
      <c r="FD343" s="209"/>
      <c r="FE343" s="209"/>
      <c r="FF343" s="220"/>
      <c r="FG343" s="220"/>
      <c r="FH343" s="209"/>
      <c r="FI343" s="209"/>
      <c r="FJ343" s="209"/>
      <c r="FK343" s="209"/>
      <c r="FL343" s="209"/>
      <c r="FM343" s="209"/>
      <c r="FN343" s="209"/>
      <c r="FO343" s="209"/>
    </row>
    <row r="344" spans="28:171" ht="15" hidden="1" customHeight="1">
      <c r="AB344"/>
      <c r="AC344"/>
      <c r="AD344"/>
      <c r="AE344"/>
      <c r="AF344" s="1380"/>
      <c r="AG344" s="1380"/>
      <c r="AH344"/>
      <c r="AI344"/>
      <c r="AJ344"/>
      <c r="AK344"/>
      <c r="AL344"/>
      <c r="AM344"/>
      <c r="AN344"/>
      <c r="DG344" s="1561"/>
      <c r="DH344" s="209"/>
      <c r="DI344" s="209"/>
      <c r="DJ344" s="217"/>
      <c r="DK344" s="209"/>
      <c r="DL344" s="217"/>
      <c r="DM344" s="209"/>
      <c r="DN344" s="1900" t="str">
        <f>IF(DY336="",""," Advances can be released on:")</f>
        <v/>
      </c>
      <c r="DO344" s="1900"/>
      <c r="DP344" s="1900"/>
      <c r="DQ344" s="1900"/>
      <c r="DR344" s="1900"/>
      <c r="DS344" s="1901" t="str">
        <f>IF(DY336="","",DY336-30)</f>
        <v/>
      </c>
      <c r="DT344" s="1901"/>
      <c r="DU344" s="1902">
        <f>'Travel 2023 1.2'!DT424</f>
        <v>0</v>
      </c>
      <c r="DV344" s="1902"/>
      <c r="DW344" s="1902"/>
      <c r="DX344" s="1598"/>
      <c r="DY344" s="1903" t="str">
        <f>'Travel 2023 1.2'!EI424</f>
        <v/>
      </c>
      <c r="DZ344" s="1903"/>
      <c r="EA344" s="1903"/>
      <c r="EB344" s="1903"/>
      <c r="EC344" s="1903"/>
      <c r="ED344" s="367" t="str">
        <f>IF(EE344="","","to")</f>
        <v/>
      </c>
      <c r="EE344" s="1903" t="str">
        <f>'Travel 2023 1.2'!EO424</f>
        <v/>
      </c>
      <c r="EF344" s="1903"/>
      <c r="EG344" s="209"/>
      <c r="EH344" s="209"/>
      <c r="EI344" s="209"/>
      <c r="EJ344" s="299"/>
      <c r="EK344" s="220"/>
      <c r="EL344" s="209"/>
      <c r="EM344" s="209"/>
      <c r="EN344" s="211"/>
      <c r="EO344" s="211"/>
      <c r="EP344" s="217"/>
      <c r="EQ344" s="209"/>
      <c r="ER344" s="209"/>
      <c r="ES344" s="209"/>
      <c r="ET344" s="209"/>
      <c r="EU344" s="209"/>
      <c r="EV344" s="209"/>
      <c r="EW344" s="209"/>
      <c r="EX344" s="209"/>
      <c r="EY344" s="209"/>
      <c r="EZ344" s="209"/>
      <c r="FA344" s="209"/>
      <c r="FB344" s="209"/>
      <c r="FC344" s="209"/>
      <c r="FD344" s="209"/>
      <c r="FE344" s="209"/>
      <c r="FF344" s="220"/>
      <c r="FG344" s="220"/>
      <c r="FH344" s="209"/>
      <c r="FI344" s="209"/>
      <c r="FJ344" s="209"/>
      <c r="FK344" s="209"/>
      <c r="FL344" s="209"/>
      <c r="FM344" s="209"/>
      <c r="FN344" s="209"/>
      <c r="FO344" s="209"/>
    </row>
    <row r="345" spans="28:171" hidden="1">
      <c r="AB345" s="1308"/>
      <c r="AC345" s="1309"/>
      <c r="AD345" s="1309"/>
      <c r="AE345" s="1309"/>
      <c r="AF345" s="1309"/>
      <c r="AG345" s="1309"/>
      <c r="AH345" s="1309"/>
      <c r="AI345" s="1309"/>
      <c r="AJ345" s="1309"/>
      <c r="AK345" s="1309"/>
      <c r="AL345" s="1309"/>
      <c r="AM345" s="1309"/>
      <c r="AN345" s="1310"/>
      <c r="DG345" s="1561"/>
      <c r="DH345" s="209"/>
      <c r="DI345" s="209"/>
      <c r="DJ345" s="217"/>
      <c r="DK345" s="209"/>
      <c r="DL345" s="217"/>
      <c r="DM345" s="209"/>
      <c r="DN345" s="371"/>
      <c r="DO345" s="371"/>
      <c r="DP345" s="371"/>
      <c r="DQ345" s="371"/>
      <c r="DR345" s="371"/>
      <c r="DS345" s="372"/>
      <c r="DT345" s="372"/>
      <c r="DU345" s="1598"/>
      <c r="DV345" s="1598"/>
      <c r="DW345" s="1598"/>
      <c r="DX345" s="1598"/>
      <c r="DY345" s="221"/>
      <c r="DZ345" s="366"/>
      <c r="EA345" s="366"/>
      <c r="EB345" s="366"/>
      <c r="EC345" s="366"/>
      <c r="ED345" s="366"/>
      <c r="EE345" s="373"/>
      <c r="EF345" s="373"/>
      <c r="EG345" s="209"/>
      <c r="EH345" s="209"/>
      <c r="EI345" s="209"/>
      <c r="EJ345" s="299"/>
      <c r="EK345" s="220"/>
      <c r="EL345" s="209"/>
      <c r="EM345" s="209"/>
      <c r="EN345" s="211"/>
      <c r="EO345" s="211"/>
      <c r="EP345" s="217"/>
      <c r="EQ345" s="209"/>
      <c r="ER345" s="209"/>
      <c r="ES345" s="209"/>
      <c r="ET345" s="209"/>
      <c r="EU345" s="209"/>
      <c r="EV345" s="209"/>
      <c r="EW345" s="209"/>
      <c r="EX345" s="209"/>
      <c r="EY345" s="209"/>
      <c r="EZ345" s="209"/>
      <c r="FA345" s="209"/>
      <c r="FB345" s="209"/>
      <c r="FC345" s="209"/>
      <c r="FD345" s="209"/>
      <c r="FE345" s="209"/>
      <c r="FF345" s="220"/>
      <c r="FG345" s="220"/>
      <c r="FH345" s="209"/>
      <c r="FI345" s="209"/>
      <c r="FJ345" s="209"/>
      <c r="FK345" s="209"/>
      <c r="FL345" s="209"/>
      <c r="FM345" s="209"/>
      <c r="FN345" s="209"/>
      <c r="FO345" s="209"/>
    </row>
    <row r="346" spans="28:171" hidden="1">
      <c r="AB346" s="1308"/>
      <c r="AC346" s="1309"/>
      <c r="AD346" s="1309"/>
      <c r="AE346" s="1309"/>
      <c r="AF346" s="1309"/>
      <c r="AG346" s="1309"/>
      <c r="AH346" s="1309"/>
      <c r="AI346" s="1309"/>
      <c r="AJ346" s="1309"/>
      <c r="AK346" s="1309"/>
      <c r="AL346" s="1309"/>
      <c r="AM346" s="1309"/>
      <c r="AN346" s="1310"/>
      <c r="DG346" s="1561"/>
      <c r="DH346" s="209"/>
      <c r="DI346" s="209"/>
      <c r="DJ346" s="217"/>
      <c r="DK346" s="209"/>
      <c r="DL346" s="217"/>
      <c r="DM346" s="209"/>
      <c r="DN346" s="371"/>
      <c r="DO346" s="371"/>
      <c r="DP346" s="371"/>
      <c r="DQ346" s="371"/>
      <c r="DR346" s="371"/>
      <c r="DS346" s="372"/>
      <c r="DT346" s="372"/>
      <c r="DU346" s="1902" t="e">
        <f>IF(#REF!=0,"","Report Date:")</f>
        <v>#REF!</v>
      </c>
      <c r="DV346" s="1902"/>
      <c r="DW346" s="1902"/>
      <c r="DX346" s="1598"/>
      <c r="DY346" s="1904" t="str">
        <f>'Travel 2023 1.2'!EJ420</f>
        <v/>
      </c>
      <c r="DZ346" s="1904"/>
      <c r="EA346" s="1904"/>
      <c r="EB346" s="1904"/>
      <c r="EC346" s="1904"/>
      <c r="ED346" s="1904"/>
      <c r="EE346" s="1904"/>
      <c r="EF346" s="1904"/>
      <c r="EG346" s="209"/>
      <c r="EH346" s="209"/>
      <c r="EI346" s="209"/>
      <c r="EJ346" s="299"/>
      <c r="EK346" s="220"/>
      <c r="EL346" s="209"/>
      <c r="EM346" s="209"/>
      <c r="EN346" s="211"/>
      <c r="EO346" s="211"/>
      <c r="EP346" s="217"/>
      <c r="EQ346" s="209"/>
      <c r="ER346" s="209"/>
      <c r="ES346" s="209"/>
      <c r="ET346" s="209"/>
      <c r="EU346" s="209"/>
      <c r="EV346" s="209"/>
      <c r="EW346" s="209"/>
      <c r="EX346" s="209"/>
      <c r="EY346" s="209"/>
      <c r="EZ346" s="209"/>
      <c r="FA346" s="209"/>
      <c r="FB346" s="209"/>
      <c r="FC346" s="209"/>
      <c r="FD346" s="209"/>
      <c r="FE346" s="209"/>
      <c r="FF346" s="220"/>
      <c r="FG346" s="220"/>
      <c r="FH346" s="209"/>
      <c r="FI346" s="209"/>
      <c r="FJ346" s="209"/>
      <c r="FK346" s="209"/>
      <c r="FL346" s="209"/>
      <c r="FM346" s="209"/>
      <c r="FN346" s="209"/>
      <c r="FO346" s="209"/>
    </row>
    <row r="347" spans="28:171" hidden="1">
      <c r="AB347" s="1308"/>
      <c r="AC347" s="1309"/>
      <c r="AD347" s="1309"/>
      <c r="AE347" s="1309"/>
      <c r="AF347" s="1309"/>
      <c r="AG347" s="1309"/>
      <c r="AI347" s="1309"/>
      <c r="AJ347" s="1309"/>
      <c r="AK347" s="1309"/>
      <c r="AL347" s="1309"/>
      <c r="AM347" s="1309"/>
      <c r="AN347" s="1310"/>
      <c r="DG347" s="1561"/>
      <c r="DH347" s="209"/>
      <c r="DI347" s="209"/>
      <c r="DJ347" s="217"/>
      <c r="DK347" s="209"/>
      <c r="DL347" s="217"/>
      <c r="DM347" s="209"/>
      <c r="DN347" s="371"/>
      <c r="DO347" s="371"/>
      <c r="DP347" s="371"/>
      <c r="DQ347" s="371"/>
      <c r="DR347" s="371"/>
      <c r="DS347" s="226"/>
      <c r="DT347" s="226"/>
      <c r="DU347" s="221"/>
      <c r="DV347" s="221"/>
      <c r="DW347" s="853"/>
      <c r="DX347" s="853"/>
      <c r="DY347" s="223"/>
      <c r="DZ347" s="223"/>
      <c r="EA347" s="223"/>
      <c r="EB347" s="223"/>
      <c r="EC347" s="223"/>
      <c r="ED347" s="223"/>
      <c r="EE347" s="221"/>
      <c r="EF347" s="221"/>
      <c r="EG347" s="209"/>
      <c r="EH347" s="209"/>
      <c r="EI347" s="209"/>
      <c r="EJ347" s="299"/>
      <c r="EK347" s="220"/>
      <c r="EL347" s="209"/>
      <c r="EM347" s="209"/>
      <c r="EN347" s="211"/>
      <c r="EO347" s="211"/>
      <c r="EP347" s="217"/>
      <c r="EQ347" s="209"/>
      <c r="ER347" s="209"/>
      <c r="ES347" s="209"/>
      <c r="ET347" s="209"/>
      <c r="EU347" s="209"/>
      <c r="EV347" s="209"/>
      <c r="EW347" s="209"/>
      <c r="EX347" s="209"/>
      <c r="EY347" s="209"/>
      <c r="EZ347" s="209"/>
      <c r="FA347" s="209"/>
      <c r="FB347" s="209"/>
      <c r="FC347" s="209"/>
      <c r="FD347" s="209"/>
      <c r="FE347" s="209"/>
      <c r="FF347" s="220"/>
      <c r="FG347" s="220"/>
      <c r="FH347" s="209"/>
      <c r="FI347" s="209"/>
      <c r="FJ347" s="209"/>
      <c r="FK347" s="209"/>
      <c r="FL347" s="209"/>
      <c r="FM347" s="209"/>
      <c r="FN347" s="209"/>
      <c r="FO347" s="209"/>
    </row>
    <row r="348" spans="28:171" ht="15.6" hidden="1" thickBot="1"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DG348" s="1561"/>
      <c r="DH348" s="209"/>
      <c r="DI348" s="209"/>
      <c r="DJ348" s="217"/>
      <c r="DK348" s="209"/>
      <c r="DL348" s="217"/>
      <c r="DM348" s="209"/>
      <c r="DN348" s="374"/>
      <c r="DO348" s="374"/>
      <c r="DP348" s="374"/>
      <c r="DQ348" s="374"/>
      <c r="DR348" s="374"/>
      <c r="DS348" s="374"/>
      <c r="DT348" s="374"/>
      <c r="DU348" s="374"/>
      <c r="DV348" s="374"/>
      <c r="DW348" s="375"/>
      <c r="DX348" s="375"/>
      <c r="DY348" s="376"/>
      <c r="DZ348" s="376"/>
      <c r="EA348" s="376"/>
      <c r="EB348" s="376"/>
      <c r="EC348" s="376"/>
      <c r="ED348" s="376"/>
      <c r="EE348" s="374"/>
      <c r="EF348" s="374"/>
      <c r="EG348" s="209"/>
      <c r="EH348" s="209"/>
      <c r="EI348" s="209"/>
      <c r="EJ348" s="299"/>
      <c r="EK348" s="220"/>
      <c r="EL348" s="209"/>
      <c r="EM348" s="209"/>
      <c r="EN348" s="211"/>
      <c r="EO348" s="211"/>
      <c r="EP348" s="217"/>
      <c r="EQ348" s="209"/>
      <c r="ER348" s="209"/>
      <c r="ES348" s="209"/>
      <c r="ET348" s="209"/>
      <c r="EU348" s="209"/>
      <c r="EV348" s="209"/>
      <c r="EW348" s="209"/>
      <c r="EX348" s="209"/>
      <c r="EY348" s="209"/>
      <c r="EZ348" s="209"/>
      <c r="FA348" s="209"/>
      <c r="FB348" s="209"/>
      <c r="FC348" s="209"/>
      <c r="FD348" s="209"/>
      <c r="FE348" s="209"/>
      <c r="FF348" s="220"/>
      <c r="FG348" s="220"/>
      <c r="FH348" s="209"/>
      <c r="FI348" s="209"/>
      <c r="FJ348" s="209"/>
      <c r="FK348" s="209"/>
      <c r="FL348" s="209"/>
      <c r="FM348" s="209"/>
      <c r="FN348" s="209"/>
      <c r="FO348" s="209"/>
    </row>
    <row r="349" spans="28:171" ht="15.6" hidden="1" thickTop="1">
      <c r="AC349" s="1430"/>
      <c r="AD349" s="1430"/>
      <c r="AE349" s="1430"/>
      <c r="AF349" s="1430"/>
      <c r="AG349" s="1430"/>
      <c r="AI349" s="1383"/>
      <c r="AJ349" s="1383"/>
      <c r="AK349" s="1383"/>
      <c r="AL349" s="1383"/>
      <c r="AM349" s="1383"/>
      <c r="AN349" s="1382"/>
      <c r="DG349" s="1561"/>
      <c r="DH349" s="209"/>
      <c r="DI349" s="209"/>
      <c r="DJ349" s="217"/>
      <c r="DK349" s="209"/>
      <c r="DL349" s="217"/>
      <c r="DM349" s="209"/>
      <c r="DN349" s="209"/>
      <c r="DO349" s="209"/>
      <c r="DP349" s="209"/>
      <c r="DQ349" s="1561"/>
      <c r="DR349" s="209"/>
      <c r="DS349" s="209"/>
      <c r="DT349" s="209"/>
      <c r="DU349" s="209"/>
      <c r="DV349" s="209"/>
      <c r="DW349" s="1561"/>
      <c r="DX349" s="1561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99"/>
      <c r="EK349" s="220"/>
      <c r="EL349" s="209"/>
      <c r="EM349" s="209"/>
      <c r="EN349" s="211"/>
      <c r="EO349" s="211"/>
      <c r="EP349" s="217"/>
      <c r="EQ349" s="209"/>
      <c r="ER349" s="209"/>
      <c r="ES349" s="209"/>
      <c r="ET349" s="209"/>
      <c r="EU349" s="209"/>
      <c r="EV349" s="209"/>
      <c r="EW349" s="209"/>
      <c r="EX349" s="209"/>
      <c r="EY349" s="209"/>
      <c r="EZ349" s="209"/>
      <c r="FA349" s="209"/>
      <c r="FB349" s="209"/>
      <c r="FC349" s="209"/>
      <c r="FD349" s="209"/>
      <c r="FE349" s="209"/>
      <c r="FF349" s="220"/>
      <c r="FG349" s="220"/>
      <c r="FH349" s="209"/>
      <c r="FI349" s="209"/>
      <c r="FJ349" s="209"/>
      <c r="FK349" s="209"/>
      <c r="FL349" s="209"/>
      <c r="FM349" s="209"/>
      <c r="FN349" s="209"/>
      <c r="FO349" s="209"/>
    </row>
    <row r="350" spans="28:171" hidden="1">
      <c r="AC350" s="1383"/>
      <c r="AD350" s="1383"/>
      <c r="AE350" s="1383"/>
      <c r="AF350" s="1383"/>
      <c r="AG350" s="1383"/>
      <c r="AI350" s="1383"/>
      <c r="AJ350" s="1383"/>
      <c r="AK350" s="1383"/>
      <c r="AL350" s="1383"/>
      <c r="AM350" s="1383"/>
      <c r="AN350" s="1382"/>
      <c r="DG350" s="1561"/>
      <c r="DH350" s="209"/>
      <c r="DI350" s="209"/>
      <c r="DJ350" s="217"/>
      <c r="DK350" s="209"/>
      <c r="DL350" s="217"/>
      <c r="DM350" s="209"/>
      <c r="DN350" s="209"/>
      <c r="DO350" s="209"/>
      <c r="DP350" s="209"/>
      <c r="DQ350" s="1561"/>
      <c r="DR350" s="209"/>
      <c r="DS350" s="209"/>
      <c r="DT350" s="209"/>
      <c r="DU350" s="209"/>
      <c r="DV350" s="209"/>
      <c r="DW350" s="1561"/>
      <c r="DX350" s="1561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99"/>
      <c r="EK350" s="220"/>
      <c r="EL350" s="209"/>
      <c r="EM350" s="209"/>
      <c r="EN350" s="211"/>
      <c r="EO350" s="211"/>
      <c r="EP350" s="217"/>
      <c r="EQ350" s="209"/>
      <c r="ER350" s="209"/>
      <c r="ES350" s="209"/>
      <c r="ET350" s="209"/>
      <c r="EU350" s="209"/>
      <c r="EV350" s="209"/>
      <c r="EW350" s="209"/>
      <c r="EX350" s="209"/>
      <c r="EY350" s="209"/>
      <c r="EZ350" s="209"/>
      <c r="FA350" s="209"/>
      <c r="FB350" s="209"/>
      <c r="FC350" s="209"/>
      <c r="FD350" s="209"/>
      <c r="FE350" s="209"/>
      <c r="FF350" s="220"/>
      <c r="FG350" s="220"/>
      <c r="FH350" s="209"/>
      <c r="FI350" s="209"/>
      <c r="FJ350" s="209"/>
      <c r="FK350" s="209"/>
      <c r="FL350" s="209"/>
      <c r="FM350" s="209"/>
      <c r="FN350" s="209"/>
      <c r="FO350" s="209"/>
    </row>
    <row r="351" spans="28:171" hidden="1">
      <c r="AB351" s="1308"/>
      <c r="AC351" s="1309"/>
      <c r="AD351" s="1309"/>
      <c r="AE351" s="1309"/>
      <c r="AF351" s="1309"/>
      <c r="AG351" s="1309"/>
      <c r="AI351" s="1309"/>
      <c r="AJ351" s="1309"/>
      <c r="AK351" s="1309"/>
      <c r="AL351" s="1309"/>
      <c r="AM351" s="1309"/>
      <c r="AN351" s="1310"/>
      <c r="DG351" s="1561"/>
      <c r="DH351" s="209"/>
      <c r="DI351" s="209"/>
      <c r="DJ351" s="217"/>
      <c r="DK351" s="209"/>
      <c r="DL351" s="217"/>
      <c r="DM351" s="209"/>
      <c r="DN351" s="209"/>
      <c r="DO351" s="209"/>
      <c r="DP351" s="209"/>
      <c r="DQ351" s="1561"/>
      <c r="DR351" s="209"/>
      <c r="DS351" s="209"/>
      <c r="DT351" s="209"/>
      <c r="DU351" s="209"/>
      <c r="DV351" s="209"/>
      <c r="DW351" s="1561"/>
      <c r="DX351" s="1561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99"/>
      <c r="EK351" s="220"/>
      <c r="EL351" s="209"/>
      <c r="EM351" s="209"/>
      <c r="EN351" s="211"/>
      <c r="EO351" s="211"/>
      <c r="EP351" s="217"/>
      <c r="EQ351" s="209"/>
      <c r="ER351" s="209"/>
      <c r="ES351" s="209"/>
      <c r="ET351" s="209"/>
      <c r="EU351" s="209"/>
      <c r="EV351" s="209"/>
      <c r="EW351" s="209"/>
      <c r="EX351" s="209"/>
      <c r="EY351" s="209"/>
      <c r="EZ351" s="209"/>
      <c r="FA351" s="209"/>
      <c r="FB351" s="209"/>
      <c r="FC351" s="209"/>
      <c r="FD351" s="209"/>
      <c r="FE351" s="209"/>
      <c r="FF351" s="220"/>
      <c r="FG351" s="220"/>
      <c r="FH351" s="209"/>
      <c r="FI351" s="209"/>
      <c r="FJ351" s="209"/>
      <c r="FK351" s="209"/>
      <c r="FL351" s="209"/>
      <c r="FM351" s="209"/>
      <c r="FN351" s="209"/>
      <c r="FO351" s="209"/>
    </row>
    <row r="352" spans="28:171" hidden="1">
      <c r="AC352" s="1383"/>
      <c r="AD352" s="1383"/>
      <c r="AE352" s="1383"/>
      <c r="AF352" s="1383"/>
      <c r="AG352" s="1383"/>
      <c r="AI352" s="1383"/>
      <c r="AJ352" s="1383"/>
      <c r="AK352" s="1383"/>
      <c r="AL352" s="1383"/>
      <c r="AM352" s="1383"/>
      <c r="AN352" s="1382"/>
      <c r="DG352" s="1561"/>
      <c r="DH352" s="209"/>
      <c r="DI352" s="209"/>
      <c r="DJ352" s="217"/>
      <c r="DK352" s="209"/>
      <c r="DL352" s="217"/>
      <c r="DM352" s="209"/>
      <c r="DN352" s="209"/>
      <c r="DO352" s="209"/>
      <c r="DP352" s="209"/>
      <c r="DQ352" s="1561"/>
      <c r="DR352" s="209"/>
      <c r="DS352" s="209"/>
      <c r="DT352" s="209"/>
      <c r="DU352" s="209"/>
      <c r="DV352" s="209"/>
      <c r="DW352" s="1561"/>
      <c r="DX352" s="1561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99"/>
      <c r="EK352" s="220"/>
      <c r="EL352" s="209"/>
      <c r="EM352" s="209"/>
      <c r="EN352" s="211"/>
      <c r="EO352" s="211"/>
      <c r="EP352" s="217"/>
      <c r="EQ352" s="209"/>
      <c r="ER352" s="209"/>
      <c r="ES352" s="209"/>
      <c r="ET352" s="209"/>
      <c r="EU352" s="209"/>
      <c r="EV352" s="209"/>
      <c r="EW352" s="209"/>
      <c r="EX352" s="209"/>
      <c r="EY352" s="209"/>
      <c r="EZ352" s="209"/>
      <c r="FA352" s="209"/>
      <c r="FB352" s="209"/>
      <c r="FC352" s="209"/>
      <c r="FD352" s="209"/>
      <c r="FE352" s="209"/>
      <c r="FF352" s="220"/>
      <c r="FG352" s="220"/>
      <c r="FH352" s="209"/>
      <c r="FI352" s="209"/>
      <c r="FJ352" s="209"/>
      <c r="FK352" s="209"/>
      <c r="FL352" s="209"/>
      <c r="FM352" s="209"/>
      <c r="FN352" s="209"/>
      <c r="FO352" s="209"/>
    </row>
    <row r="353" spans="8:171" hidden="1">
      <c r="AB353" s="1312"/>
      <c r="AC353" s="1313"/>
      <c r="AD353" s="1313"/>
      <c r="AE353" s="1313"/>
      <c r="AF353" s="1313"/>
      <c r="AG353" s="1313"/>
      <c r="AH353" s="1313"/>
      <c r="AI353" s="1313"/>
      <c r="AJ353" s="1313"/>
      <c r="AK353" s="1313"/>
      <c r="AL353" s="1313"/>
      <c r="AM353" s="1313"/>
      <c r="AN353" s="1314"/>
      <c r="DG353" s="1561"/>
      <c r="DH353" s="209"/>
      <c r="DI353" s="209"/>
      <c r="DJ353" s="217"/>
      <c r="DK353" s="209"/>
      <c r="DL353" s="217"/>
      <c r="DM353" s="209"/>
      <c r="DN353" s="209"/>
      <c r="DO353" s="209"/>
      <c r="DP353" s="209"/>
      <c r="DQ353" s="1561"/>
      <c r="DR353" s="209"/>
      <c r="DS353" s="209"/>
      <c r="DT353" s="209"/>
      <c r="DU353" s="209"/>
      <c r="DV353" s="209"/>
      <c r="DW353" s="1561"/>
      <c r="DX353" s="1561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99"/>
      <c r="EK353" s="220"/>
      <c r="EL353" s="209"/>
      <c r="EM353" s="209"/>
      <c r="EN353" s="211"/>
      <c r="EO353" s="211"/>
      <c r="EP353" s="217"/>
      <c r="EQ353" s="209"/>
      <c r="ER353" s="209"/>
      <c r="ES353" s="209"/>
      <c r="ET353" s="209"/>
      <c r="EU353" s="209"/>
      <c r="EV353" s="209"/>
      <c r="EW353" s="209"/>
      <c r="EX353" s="209"/>
      <c r="EY353" s="209"/>
      <c r="EZ353" s="209"/>
      <c r="FA353" s="209"/>
      <c r="FB353" s="209"/>
      <c r="FC353" s="209"/>
      <c r="FD353" s="209"/>
      <c r="FE353" s="209"/>
      <c r="FF353" s="220"/>
      <c r="FG353" s="220"/>
      <c r="FH353" s="209"/>
      <c r="FI353" s="209"/>
      <c r="FJ353" s="209"/>
      <c r="FK353" s="209"/>
      <c r="FL353" s="209"/>
      <c r="FM353" s="209"/>
      <c r="FN353" s="209"/>
      <c r="FO353" s="209"/>
    </row>
    <row r="354" spans="8:171" hidden="1">
      <c r="H354" s="1362"/>
      <c r="I354" s="1362"/>
      <c r="J354" s="1362"/>
      <c r="K354" s="1362"/>
      <c r="L354" s="1362"/>
      <c r="M354" s="1362"/>
      <c r="O354" s="1362"/>
      <c r="P354" s="1362"/>
      <c r="Q354" s="1362"/>
      <c r="R354" s="1362"/>
      <c r="S354" s="1362"/>
      <c r="T354" s="1362"/>
      <c r="U354" s="1362"/>
      <c r="V354" s="1362"/>
      <c r="W354" s="1362"/>
      <c r="X354" s="1362"/>
      <c r="Y354" s="1362"/>
      <c r="AB354" s="1307"/>
      <c r="AC354" s="1313"/>
      <c r="AD354" s="1313"/>
      <c r="AE354" s="1313"/>
      <c r="AF354" s="1313"/>
      <c r="AG354" s="1313"/>
      <c r="AH354" s="1313"/>
      <c r="AI354" s="1313"/>
      <c r="AJ354" s="1313"/>
      <c r="AK354" s="1313"/>
      <c r="AL354" s="1313"/>
      <c r="AM354" s="1313"/>
      <c r="AN354" s="1314"/>
      <c r="DG354" s="1561"/>
      <c r="DH354" s="209"/>
      <c r="DI354" s="209"/>
      <c r="DJ354" s="217"/>
      <c r="DK354" s="209"/>
      <c r="DL354" s="217"/>
      <c r="DM354" s="209"/>
      <c r="DN354" s="209"/>
      <c r="DO354" s="209"/>
      <c r="DP354" s="209"/>
      <c r="DQ354" s="1561"/>
      <c r="DR354" s="209"/>
      <c r="DS354" s="209"/>
      <c r="DT354" s="209"/>
      <c r="DU354" s="209"/>
      <c r="DV354" s="209"/>
      <c r="DW354" s="1561"/>
      <c r="DX354" s="1561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99"/>
      <c r="EK354" s="220"/>
      <c r="EL354" s="209"/>
      <c r="EM354" s="209"/>
      <c r="EN354" s="211"/>
      <c r="EO354" s="211"/>
      <c r="EP354" s="217"/>
      <c r="EQ354" s="209"/>
      <c r="ER354" s="209"/>
      <c r="ES354" s="209"/>
      <c r="ET354" s="209"/>
      <c r="EU354" s="209"/>
      <c r="EV354" s="209"/>
      <c r="EW354" s="209"/>
      <c r="EX354" s="209"/>
      <c r="EY354" s="209"/>
      <c r="EZ354" s="209"/>
      <c r="FA354" s="209"/>
      <c r="FB354" s="209"/>
      <c r="FC354" s="209"/>
      <c r="FD354" s="209"/>
      <c r="FE354" s="209"/>
      <c r="FF354" s="220"/>
      <c r="FG354" s="220"/>
      <c r="FH354" s="209"/>
      <c r="FI354" s="209"/>
      <c r="FJ354" s="209"/>
      <c r="FK354" s="209"/>
      <c r="FL354" s="209"/>
      <c r="FM354" s="209"/>
      <c r="FN354" s="209"/>
      <c r="FO354" s="209"/>
    </row>
    <row r="355" spans="8:171" hidden="1">
      <c r="H355" s="1362"/>
      <c r="I355" s="1362"/>
      <c r="J355" s="1362"/>
      <c r="K355" s="1362"/>
      <c r="L355" s="1362"/>
      <c r="M355" s="1362"/>
      <c r="O355" s="1362"/>
      <c r="P355" s="1362"/>
      <c r="Q355" s="1362"/>
      <c r="R355" s="1362"/>
      <c r="S355" s="1362"/>
      <c r="T355" s="1362"/>
      <c r="U355" s="1362"/>
      <c r="V355" s="1362"/>
      <c r="W355" s="1362"/>
      <c r="X355" s="1362"/>
      <c r="Y355" s="1362"/>
      <c r="AB355" s="1307"/>
      <c r="AC355" s="1313"/>
      <c r="AD355" s="1313"/>
      <c r="AE355" s="1313"/>
      <c r="AF355" s="1313"/>
      <c r="AG355" s="1313"/>
      <c r="AH355" s="1313"/>
      <c r="AI355" s="1313"/>
      <c r="AJ355" s="1313"/>
      <c r="AK355" s="1313"/>
      <c r="AL355" s="1313"/>
      <c r="AM355" s="1313"/>
      <c r="AN355" s="1314"/>
      <c r="DG355" s="1561"/>
      <c r="DH355" s="209"/>
      <c r="DI355" s="209"/>
      <c r="DJ355" s="217"/>
      <c r="DK355" s="209"/>
      <c r="DL355" s="217"/>
      <c r="DM355" s="209"/>
      <c r="DN355" s="209"/>
      <c r="DO355" s="209"/>
      <c r="DP355" s="209"/>
      <c r="DQ355" s="1561"/>
      <c r="DR355" s="209"/>
      <c r="DS355" s="209"/>
      <c r="DT355" s="209"/>
      <c r="DU355" s="209"/>
      <c r="DV355" s="209"/>
      <c r="DW355" s="1561"/>
      <c r="DX355" s="1561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99"/>
      <c r="EK355" s="220"/>
      <c r="EL355" s="209"/>
      <c r="EM355" s="209"/>
      <c r="EN355" s="211"/>
      <c r="EO355" s="211"/>
      <c r="EP355" s="217"/>
      <c r="EQ355" s="209"/>
      <c r="ER355" s="209"/>
      <c r="ES355" s="209"/>
      <c r="ET355" s="209"/>
      <c r="EU355" s="209"/>
      <c r="EV355" s="209"/>
      <c r="EW355" s="209"/>
      <c r="EX355" s="209"/>
      <c r="EY355" s="209"/>
      <c r="EZ355" s="209"/>
      <c r="FA355" s="209"/>
      <c r="FB355" s="209"/>
      <c r="FC355" s="209"/>
      <c r="FD355" s="209"/>
      <c r="FE355" s="209"/>
      <c r="FF355" s="220"/>
      <c r="FG355" s="220"/>
      <c r="FH355" s="209"/>
      <c r="FI355" s="209"/>
      <c r="FJ355" s="209"/>
      <c r="FK355" s="209"/>
      <c r="FL355" s="209"/>
      <c r="FM355" s="209"/>
      <c r="FN355" s="209"/>
      <c r="FO355" s="209"/>
    </row>
    <row r="356" spans="8:171" hidden="1">
      <c r="H356" s="1362"/>
      <c r="I356" s="1362"/>
      <c r="J356" s="1362"/>
      <c r="K356" s="1362"/>
      <c r="L356" s="1362"/>
      <c r="M356" s="1362"/>
      <c r="O356" s="1362"/>
      <c r="P356" s="1362"/>
      <c r="Q356" s="1362"/>
      <c r="R356" s="1362"/>
      <c r="S356" s="1362"/>
      <c r="T356" s="1362"/>
      <c r="U356" s="1362"/>
      <c r="V356" s="1362"/>
      <c r="W356" s="1362"/>
      <c r="X356" s="1362"/>
      <c r="Y356" s="1362"/>
      <c r="AB356" s="1307"/>
      <c r="AC356" s="1313"/>
      <c r="AD356" s="1313"/>
      <c r="AE356" s="1313"/>
      <c r="AF356" s="1313"/>
      <c r="AG356" s="1313"/>
      <c r="AH356" s="1313"/>
      <c r="AI356" s="1313"/>
      <c r="AJ356" s="1313"/>
      <c r="AK356" s="1313"/>
      <c r="AL356" s="1313"/>
      <c r="AM356" s="1313"/>
      <c r="AN356" s="1314"/>
      <c r="DG356" s="1561"/>
      <c r="DH356" s="209"/>
      <c r="DI356" s="209"/>
      <c r="DJ356" s="217"/>
      <c r="DK356" s="209"/>
      <c r="DL356" s="217"/>
      <c r="DM356" s="209"/>
      <c r="DN356" s="209"/>
      <c r="DO356" s="209"/>
      <c r="DP356" s="209"/>
      <c r="DQ356" s="1561"/>
      <c r="DR356" s="209"/>
      <c r="DS356" s="209"/>
      <c r="DT356" s="209"/>
      <c r="DU356" s="209"/>
      <c r="DV356" s="209"/>
      <c r="DW356" s="1561"/>
      <c r="DX356" s="1561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99"/>
      <c r="EK356" s="220"/>
      <c r="EL356" s="209"/>
      <c r="EM356" s="209"/>
      <c r="EN356" s="211"/>
      <c r="EO356" s="211"/>
      <c r="EP356" s="217"/>
      <c r="EQ356" s="209"/>
      <c r="ER356" s="209"/>
      <c r="ES356" s="209"/>
      <c r="ET356" s="209"/>
      <c r="EU356" s="209"/>
      <c r="EV356" s="209"/>
      <c r="EW356" s="209"/>
      <c r="EX356" s="209"/>
      <c r="EY356" s="209"/>
      <c r="EZ356" s="209"/>
      <c r="FA356" s="209"/>
      <c r="FB356" s="209"/>
      <c r="FC356" s="209"/>
      <c r="FD356" s="209"/>
      <c r="FE356" s="209"/>
      <c r="FF356" s="220"/>
      <c r="FG356" s="220"/>
      <c r="FH356" s="209"/>
      <c r="FI356" s="209"/>
      <c r="FJ356" s="209"/>
      <c r="FK356" s="209"/>
      <c r="FL356" s="209"/>
      <c r="FM356" s="209"/>
      <c r="FN356" s="209"/>
      <c r="FO356" s="209"/>
    </row>
    <row r="357" spans="8:171" hidden="1">
      <c r="H357" s="1362"/>
      <c r="I357" s="1362"/>
      <c r="J357" s="1362"/>
      <c r="K357" s="1362"/>
      <c r="L357" s="1362"/>
      <c r="M357" s="1362"/>
      <c r="O357" s="1362"/>
      <c r="P357" s="1362"/>
      <c r="Q357" s="1362"/>
      <c r="R357" s="1362"/>
      <c r="S357" s="1362"/>
      <c r="T357" s="1362"/>
      <c r="U357" s="1362"/>
      <c r="V357" s="1362"/>
      <c r="W357" s="1362"/>
      <c r="X357" s="1362"/>
      <c r="Y357" s="1362"/>
      <c r="AB357" s="1307"/>
      <c r="AC357" s="1313"/>
      <c r="AD357" s="1313"/>
      <c r="AE357" s="1313"/>
      <c r="AF357" s="1313"/>
      <c r="AG357" s="1313"/>
      <c r="AH357" s="1313"/>
      <c r="AI357" s="1313"/>
      <c r="AJ357" s="1313"/>
      <c r="AK357" s="1313"/>
      <c r="AL357" s="1313"/>
      <c r="AM357" s="1313"/>
      <c r="AN357" s="1314"/>
      <c r="DG357" s="1561"/>
      <c r="DH357" s="209"/>
      <c r="DI357" s="209"/>
      <c r="DJ357" s="217"/>
      <c r="DK357" s="209"/>
      <c r="DL357" s="217"/>
      <c r="DM357" s="209"/>
      <c r="DN357" s="209"/>
      <c r="DO357" s="209" t="s">
        <v>256</v>
      </c>
      <c r="DP357" s="209"/>
      <c r="DQ357" s="1561">
        <v>100</v>
      </c>
      <c r="DR357" s="209">
        <v>50</v>
      </c>
      <c r="DS357" s="209"/>
      <c r="DT357" s="209">
        <v>100</v>
      </c>
      <c r="DU357" s="209">
        <v>50</v>
      </c>
      <c r="DV357" s="209"/>
      <c r="DW357" s="1561"/>
      <c r="DX357" s="1561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99"/>
      <c r="EK357" s="220"/>
      <c r="EL357" s="209"/>
      <c r="EM357" s="209"/>
      <c r="EN357" s="211"/>
      <c r="EO357" s="211"/>
      <c r="EP357" s="217"/>
      <c r="EQ357" s="209"/>
      <c r="ER357" s="209"/>
      <c r="ES357" s="209"/>
      <c r="ET357" s="209"/>
      <c r="EU357" s="209"/>
      <c r="EV357" s="209"/>
      <c r="EW357" s="209"/>
      <c r="EX357" s="209"/>
      <c r="EY357" s="209"/>
      <c r="EZ357" s="209"/>
      <c r="FA357" s="209"/>
      <c r="FB357" s="209"/>
      <c r="FC357" s="209"/>
      <c r="FD357" s="209"/>
      <c r="FE357" s="209"/>
      <c r="FF357" s="220"/>
      <c r="FG357" s="220"/>
      <c r="FH357" s="209"/>
      <c r="FI357" s="209"/>
      <c r="FJ357" s="209"/>
      <c r="FK357" s="209"/>
      <c r="FL357" s="209"/>
      <c r="FM357" s="209"/>
      <c r="FN357" s="209"/>
      <c r="FO357" s="209"/>
    </row>
    <row r="358" spans="8:171" ht="15.6" hidden="1" thickBot="1">
      <c r="H358" s="1362"/>
      <c r="I358" s="1362"/>
      <c r="J358" s="1362"/>
      <c r="K358" s="1362"/>
      <c r="L358" s="1362"/>
      <c r="M358" s="1362"/>
      <c r="O358" s="1362"/>
      <c r="P358" s="1362"/>
      <c r="Q358" s="1362"/>
      <c r="R358" s="1362"/>
      <c r="S358" s="1362"/>
      <c r="T358" s="1362"/>
      <c r="U358" s="1362"/>
      <c r="V358" s="1362"/>
      <c r="W358" s="1362"/>
      <c r="X358" s="1362"/>
      <c r="Y358" s="1362"/>
      <c r="AB358" s="1296"/>
      <c r="AC358" s="1252"/>
      <c r="AD358" s="1252"/>
      <c r="AE358" s="1252"/>
      <c r="AF358" s="1252"/>
      <c r="AG358" s="1252"/>
      <c r="AH358" s="1252"/>
      <c r="AI358" s="1252"/>
      <c r="AJ358" s="1252"/>
      <c r="AK358" s="1252"/>
      <c r="AL358" s="1297"/>
      <c r="AM358" s="1297"/>
      <c r="AN358" s="1298"/>
      <c r="DG358" s="1561"/>
      <c r="DH358" s="209"/>
      <c r="DI358" s="209"/>
      <c r="DJ358" s="217"/>
      <c r="DK358" s="209"/>
      <c r="DL358" s="217"/>
      <c r="DM358" s="209"/>
      <c r="DN358" s="209"/>
      <c r="DO358" s="209" t="s">
        <v>257</v>
      </c>
      <c r="DP358" s="209"/>
      <c r="DQ358" s="1561"/>
      <c r="DR358" s="209"/>
      <c r="DS358" s="209"/>
      <c r="DT358" s="209"/>
      <c r="DU358" s="209"/>
      <c r="DV358" s="209"/>
      <c r="DW358" s="1561"/>
      <c r="DX358" s="1561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99"/>
      <c r="EK358" s="220"/>
      <c r="EL358" s="209"/>
      <c r="EM358" s="209"/>
      <c r="EN358" s="211"/>
      <c r="EO358" s="211"/>
      <c r="EP358" s="217"/>
      <c r="EQ358" s="209"/>
      <c r="ER358" s="209"/>
      <c r="ES358" s="209"/>
      <c r="ET358" s="209"/>
      <c r="EU358" s="209"/>
      <c r="EV358" s="209"/>
      <c r="EW358" s="209"/>
      <c r="EX358" s="209"/>
      <c r="EY358" s="209"/>
      <c r="EZ358" s="209"/>
      <c r="FA358" s="209"/>
      <c r="FB358" s="209"/>
      <c r="FC358" s="209"/>
      <c r="FD358" s="209"/>
      <c r="FE358" s="209"/>
      <c r="FF358" s="220"/>
      <c r="FG358" s="220"/>
      <c r="FH358" s="209"/>
      <c r="FI358" s="209"/>
      <c r="FJ358" s="209"/>
      <c r="FK358" s="209"/>
      <c r="FL358" s="209"/>
      <c r="FM358" s="209"/>
      <c r="FN358" s="209"/>
      <c r="FO358" s="209"/>
    </row>
    <row r="359" spans="8:171" ht="15.6" hidden="1" thickTop="1">
      <c r="H359" s="1362"/>
      <c r="I359" s="1362"/>
      <c r="J359" s="1362"/>
      <c r="K359" s="1362"/>
      <c r="L359" s="1362"/>
      <c r="M359" s="1362"/>
      <c r="O359" s="1362"/>
      <c r="P359" s="1362"/>
      <c r="Q359" s="1362"/>
      <c r="R359" s="1362"/>
      <c r="S359" s="1362"/>
      <c r="T359" s="1362"/>
      <c r="U359" s="1362"/>
      <c r="V359" s="1362"/>
      <c r="W359" s="1362"/>
      <c r="X359" s="1362"/>
      <c r="Y359" s="1362"/>
      <c r="DG359" s="1561"/>
      <c r="DH359" s="209"/>
      <c r="DI359" s="209"/>
      <c r="DJ359" s="217"/>
      <c r="DK359" s="209"/>
      <c r="DL359" s="217"/>
      <c r="DM359" s="209"/>
      <c r="DN359" s="209"/>
      <c r="DO359" s="209"/>
      <c r="DP359" s="209"/>
      <c r="DQ359" s="1561"/>
      <c r="DR359" s="209"/>
      <c r="DS359" s="209"/>
      <c r="DT359" s="209"/>
      <c r="DU359" s="209"/>
      <c r="DV359" s="209"/>
      <c r="DW359" s="1561"/>
      <c r="DX359" s="1561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99"/>
      <c r="EK359" s="220"/>
      <c r="EL359" s="209"/>
      <c r="EM359" s="209"/>
      <c r="EN359" s="211"/>
      <c r="EO359" s="211"/>
      <c r="EP359" s="217"/>
      <c r="EQ359" s="209"/>
      <c r="ER359" s="209"/>
      <c r="ES359" s="209"/>
      <c r="ET359" s="209"/>
      <c r="EU359" s="209"/>
      <c r="EV359" s="209"/>
      <c r="EW359" s="209"/>
      <c r="EX359" s="209"/>
      <c r="EY359" s="209"/>
      <c r="EZ359" s="209"/>
      <c r="FA359" s="209"/>
      <c r="FB359" s="209"/>
      <c r="FC359" s="209"/>
      <c r="FD359" s="209"/>
      <c r="FE359" s="209"/>
      <c r="FF359" s="220"/>
      <c r="FG359" s="220"/>
      <c r="FH359" s="209"/>
      <c r="FI359" s="209"/>
      <c r="FJ359" s="209"/>
      <c r="FK359" s="209"/>
      <c r="FL359" s="209"/>
      <c r="FM359" s="209"/>
      <c r="FN359" s="209"/>
      <c r="FO359" s="209"/>
    </row>
    <row r="360" spans="8:171" hidden="1">
      <c r="H360" s="1362"/>
      <c r="I360" s="1362"/>
      <c r="J360" s="1362"/>
      <c r="K360" s="1362"/>
      <c r="L360" s="1362"/>
      <c r="M360" s="1362"/>
      <c r="O360" s="1362"/>
      <c r="P360" s="1362"/>
      <c r="Q360" s="1362"/>
      <c r="R360" s="1362"/>
      <c r="S360" s="1362"/>
      <c r="T360" s="1362"/>
      <c r="U360" s="1362"/>
      <c r="V360" s="1362"/>
      <c r="W360" s="1362"/>
      <c r="X360" s="1362"/>
      <c r="Y360" s="1362"/>
      <c r="BE360" s="1599"/>
      <c r="DG360" s="1561"/>
      <c r="DH360" s="209"/>
      <c r="DI360" s="209"/>
      <c r="DJ360" s="217"/>
      <c r="DK360" s="209"/>
      <c r="DL360" s="217"/>
      <c r="DM360" s="209"/>
      <c r="DN360" s="209"/>
      <c r="DO360" s="209"/>
      <c r="DP360" s="209"/>
      <c r="DQ360" s="1561"/>
      <c r="DR360" s="209"/>
      <c r="DS360" s="209"/>
      <c r="DT360" s="209"/>
      <c r="DU360" s="209"/>
      <c r="DV360" s="209"/>
      <c r="DW360" s="1561"/>
      <c r="DX360" s="1561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99"/>
      <c r="EK360" s="220"/>
      <c r="EL360" s="209"/>
      <c r="EM360" s="209"/>
      <c r="EN360" s="211"/>
      <c r="EO360" s="211"/>
      <c r="EP360" s="217"/>
      <c r="EQ360" s="209"/>
      <c r="ER360" s="209"/>
      <c r="ES360" s="209"/>
      <c r="ET360" s="209"/>
      <c r="EU360" s="209"/>
      <c r="EV360" s="209"/>
      <c r="EW360" s="209"/>
      <c r="EX360" s="209"/>
      <c r="EY360" s="209"/>
      <c r="EZ360" s="209"/>
      <c r="FA360" s="209"/>
      <c r="FB360" s="209"/>
      <c r="FC360" s="209"/>
      <c r="FD360" s="209"/>
      <c r="FE360" s="209"/>
      <c r="FF360" s="220"/>
      <c r="FG360" s="220"/>
      <c r="FH360" s="209"/>
      <c r="FI360" s="209"/>
      <c r="FJ360" s="209"/>
      <c r="FK360" s="209"/>
      <c r="FL360" s="209"/>
      <c r="FM360" s="209"/>
      <c r="FN360" s="209"/>
      <c r="FO360" s="209"/>
    </row>
    <row r="361" spans="8:171" hidden="1">
      <c r="H361" s="1362"/>
      <c r="I361" s="1362"/>
      <c r="J361" s="1362"/>
      <c r="K361" s="1362"/>
      <c r="L361" s="1362"/>
      <c r="M361" s="1362"/>
      <c r="O361" s="1362"/>
      <c r="P361" s="1362"/>
      <c r="Q361" s="1362"/>
      <c r="R361" s="1362"/>
      <c r="S361" s="1362"/>
      <c r="T361" s="1362"/>
      <c r="U361" s="1362"/>
      <c r="V361" s="1362"/>
      <c r="W361" s="1362"/>
      <c r="X361" s="1362"/>
      <c r="Y361" s="1362"/>
      <c r="BE361" s="1599"/>
      <c r="DG361" s="1561"/>
      <c r="DH361" s="209"/>
      <c r="DI361" s="209"/>
      <c r="DJ361" s="217"/>
      <c r="DK361" s="209"/>
      <c r="DL361" s="217"/>
      <c r="DM361" s="209"/>
      <c r="DN361" s="209"/>
      <c r="DO361" s="209" t="s">
        <v>258</v>
      </c>
      <c r="DP361" s="209"/>
      <c r="DQ361" s="1561"/>
      <c r="DR361" s="209"/>
      <c r="DS361" s="209"/>
      <c r="DT361" s="209"/>
      <c r="DU361" s="209"/>
      <c r="DV361" s="209"/>
      <c r="DW361" s="1561"/>
      <c r="DX361" s="1561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99"/>
      <c r="EK361" s="220"/>
      <c r="EL361" s="209"/>
      <c r="EM361" s="209"/>
      <c r="EN361" s="211"/>
      <c r="EO361" s="211"/>
      <c r="EP361" s="217"/>
      <c r="EQ361" s="209"/>
      <c r="ER361" s="209"/>
      <c r="ES361" s="209"/>
      <c r="ET361" s="209"/>
      <c r="EU361" s="209"/>
      <c r="EV361" s="209"/>
      <c r="EW361" s="209"/>
      <c r="EX361" s="209"/>
      <c r="EY361" s="209"/>
      <c r="EZ361" s="209"/>
      <c r="FA361" s="209"/>
      <c r="FB361" s="209"/>
      <c r="FC361" s="209"/>
      <c r="FD361" s="209"/>
      <c r="FE361" s="209"/>
      <c r="FF361" s="220"/>
      <c r="FG361" s="220"/>
      <c r="FH361" s="209"/>
      <c r="FI361" s="209"/>
      <c r="FJ361" s="209"/>
      <c r="FK361" s="209"/>
      <c r="FL361" s="209"/>
      <c r="FM361" s="209"/>
      <c r="FN361" s="209"/>
      <c r="FO361" s="209"/>
    </row>
    <row r="362" spans="8:171" hidden="1">
      <c r="H362" s="1362"/>
      <c r="I362" s="1362"/>
      <c r="J362" s="1362"/>
      <c r="K362" s="1362"/>
      <c r="L362" s="1362"/>
      <c r="M362" s="1362"/>
      <c r="O362" s="1362"/>
      <c r="P362" s="1362"/>
      <c r="Q362" s="1362"/>
      <c r="R362" s="1362"/>
      <c r="S362" s="1362"/>
      <c r="T362" s="1362"/>
      <c r="U362" s="1362"/>
      <c r="V362" s="1362"/>
      <c r="W362" s="1362"/>
      <c r="X362" s="1362"/>
      <c r="Y362" s="1362"/>
      <c r="DG362" s="1561"/>
      <c r="DH362" s="209"/>
      <c r="DI362" s="209"/>
      <c r="DJ362" s="217"/>
      <c r="DK362" s="209"/>
      <c r="DL362" s="217"/>
      <c r="DM362" s="209"/>
      <c r="DN362" s="209"/>
      <c r="DO362" s="209" t="s">
        <v>259</v>
      </c>
      <c r="DP362" s="209"/>
      <c r="DQ362" s="1561"/>
      <c r="DR362" s="209"/>
      <c r="DS362" s="209"/>
      <c r="DT362" s="209"/>
      <c r="DU362" s="209"/>
      <c r="DV362" s="209"/>
      <c r="DW362" s="1561"/>
      <c r="DX362" s="1561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99"/>
      <c r="EK362" s="220"/>
      <c r="EL362" s="209"/>
      <c r="EM362" s="209"/>
      <c r="EN362" s="211"/>
      <c r="EO362" s="211"/>
      <c r="EP362" s="217"/>
      <c r="EQ362" s="209"/>
      <c r="ER362" s="209"/>
      <c r="ES362" s="209"/>
      <c r="ET362" s="209"/>
      <c r="EU362" s="209"/>
      <c r="EV362" s="209"/>
      <c r="EW362" s="209"/>
      <c r="EX362" s="209"/>
      <c r="EY362" s="209"/>
      <c r="EZ362" s="209"/>
      <c r="FA362" s="209"/>
      <c r="FB362" s="209"/>
      <c r="FC362" s="209"/>
      <c r="FD362" s="209"/>
      <c r="FE362" s="209"/>
      <c r="FF362" s="220"/>
      <c r="FG362" s="220"/>
      <c r="FH362" s="209"/>
      <c r="FI362" s="209"/>
      <c r="FJ362" s="209"/>
      <c r="FK362" s="209"/>
      <c r="FL362" s="209"/>
      <c r="FM362" s="209"/>
      <c r="FN362" s="209"/>
      <c r="FO362" s="209"/>
    </row>
    <row r="363" spans="8:171" hidden="1">
      <c r="H363" s="1362"/>
      <c r="I363" s="1362"/>
      <c r="J363" s="1362"/>
      <c r="K363" s="1362"/>
      <c r="L363" s="1362"/>
      <c r="M363" s="1362"/>
      <c r="O363" s="1362"/>
      <c r="P363" s="1362"/>
      <c r="Q363" s="1362"/>
      <c r="R363" s="1362"/>
      <c r="S363" s="1362"/>
      <c r="T363" s="1362"/>
      <c r="U363" s="1362"/>
      <c r="V363" s="1362"/>
      <c r="W363" s="1362"/>
      <c r="X363" s="1362"/>
      <c r="Y363" s="1362"/>
      <c r="DG363" s="1561"/>
      <c r="DH363" s="209"/>
      <c r="DI363" s="209"/>
      <c r="DJ363" s="217"/>
      <c r="DK363" s="209"/>
      <c r="DL363" s="217"/>
      <c r="DM363" s="209"/>
      <c r="DN363" s="209"/>
      <c r="DO363" s="209"/>
      <c r="DP363" s="209"/>
      <c r="DQ363" s="1561"/>
      <c r="DR363" s="209"/>
      <c r="DS363" s="209"/>
      <c r="DT363" s="209"/>
      <c r="DU363" s="209"/>
      <c r="DV363" s="209"/>
      <c r="DW363" s="1561"/>
      <c r="DX363" s="1561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99"/>
      <c r="EK363" s="220"/>
      <c r="EL363" s="209"/>
      <c r="EM363" s="209"/>
      <c r="EN363" s="211"/>
      <c r="EO363" s="211"/>
      <c r="EP363" s="217"/>
      <c r="EQ363" s="209"/>
      <c r="ER363" s="209"/>
      <c r="ES363" s="209"/>
      <c r="ET363" s="209"/>
      <c r="EU363" s="209"/>
      <c r="EV363" s="209"/>
      <c r="EW363" s="209"/>
      <c r="EX363" s="209"/>
      <c r="EY363" s="209"/>
      <c r="EZ363" s="209"/>
      <c r="FA363" s="209"/>
      <c r="FB363" s="209"/>
      <c r="FC363" s="209"/>
      <c r="FD363" s="209"/>
      <c r="FE363" s="209"/>
      <c r="FF363" s="220"/>
      <c r="FG363" s="220"/>
      <c r="FH363" s="209"/>
      <c r="FI363" s="209"/>
      <c r="FJ363" s="209"/>
      <c r="FK363" s="209"/>
      <c r="FL363" s="209"/>
      <c r="FM363" s="209"/>
      <c r="FN363" s="209"/>
      <c r="FO363" s="209"/>
    </row>
    <row r="364" spans="8:171" hidden="1">
      <c r="H364" s="1362"/>
      <c r="I364" s="1362"/>
      <c r="J364" s="1362"/>
      <c r="K364" s="1362"/>
      <c r="L364" s="1362"/>
      <c r="M364" s="1362"/>
      <c r="O364" s="1362"/>
      <c r="P364" s="1362"/>
      <c r="Q364" s="1362"/>
      <c r="R364" s="1362"/>
      <c r="S364" s="1362"/>
      <c r="T364" s="1362"/>
      <c r="U364" s="1362"/>
      <c r="V364" s="1362"/>
      <c r="W364" s="1362"/>
      <c r="X364" s="1362"/>
      <c r="Y364" s="1362"/>
      <c r="DG364" s="1561"/>
      <c r="DH364" s="209"/>
      <c r="DI364" s="209"/>
      <c r="DJ364" s="217"/>
      <c r="DK364" s="209"/>
      <c r="DL364" s="217"/>
      <c r="DM364" s="209"/>
      <c r="DN364" s="209"/>
      <c r="DO364" s="209"/>
      <c r="DP364" s="209"/>
      <c r="DQ364" s="1561"/>
      <c r="DR364" s="209"/>
      <c r="DS364" s="209"/>
      <c r="DT364" s="209"/>
      <c r="DU364" s="209"/>
      <c r="DV364" s="209"/>
      <c r="DW364" s="1561"/>
      <c r="DX364" s="1561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99"/>
      <c r="EK364" s="220"/>
      <c r="EL364" s="209"/>
      <c r="EM364" s="209"/>
      <c r="EN364" s="211"/>
      <c r="EO364" s="211"/>
      <c r="EP364" s="217"/>
      <c r="EQ364" s="209"/>
      <c r="ER364" s="209"/>
      <c r="ES364" s="209"/>
      <c r="ET364" s="209"/>
      <c r="EU364" s="209"/>
      <c r="EV364" s="209"/>
      <c r="EW364" s="209"/>
      <c r="EX364" s="209"/>
      <c r="EY364" s="209"/>
      <c r="EZ364" s="209"/>
      <c r="FA364" s="209"/>
      <c r="FB364" s="209"/>
      <c r="FC364" s="209"/>
      <c r="FD364" s="209"/>
      <c r="FE364" s="209"/>
      <c r="FF364" s="220"/>
      <c r="FG364" s="220"/>
      <c r="FH364" s="209"/>
      <c r="FI364" s="209"/>
      <c r="FJ364" s="209"/>
      <c r="FK364" s="209"/>
      <c r="FL364" s="209"/>
      <c r="FM364" s="209"/>
      <c r="FN364" s="209"/>
      <c r="FO364" s="209"/>
    </row>
    <row r="365" spans="8:171" hidden="1">
      <c r="H365" s="1362"/>
      <c r="I365" s="1362"/>
      <c r="J365" s="1362"/>
      <c r="K365" s="1362"/>
      <c r="L365" s="1362"/>
      <c r="M365" s="1362"/>
      <c r="O365" s="1362"/>
      <c r="P365" s="1362"/>
      <c r="Q365" s="1362"/>
      <c r="R365" s="1362"/>
      <c r="S365" s="1362"/>
      <c r="T365" s="1362"/>
      <c r="U365" s="1362"/>
      <c r="V365" s="1362"/>
      <c r="W365" s="1362"/>
      <c r="X365" s="1362"/>
      <c r="Y365" s="1362"/>
      <c r="DG365" s="1561"/>
      <c r="DH365" s="209"/>
      <c r="DI365" s="209"/>
      <c r="DJ365" s="217"/>
      <c r="DK365" s="209"/>
      <c r="DL365" s="217"/>
      <c r="DM365" s="209"/>
      <c r="DN365" s="209"/>
      <c r="DO365" s="209"/>
      <c r="DP365" s="209"/>
      <c r="DQ365" s="1561"/>
      <c r="DR365" s="209"/>
      <c r="DS365" s="209"/>
      <c r="DT365" s="209"/>
      <c r="DU365" s="209"/>
      <c r="DV365" s="209"/>
      <c r="DW365" s="1561"/>
      <c r="DX365" s="1561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99"/>
      <c r="EK365" s="220"/>
      <c r="EL365" s="209"/>
      <c r="EM365" s="209"/>
      <c r="EN365" s="211"/>
      <c r="EO365" s="211"/>
      <c r="EP365" s="217"/>
      <c r="EQ365" s="209"/>
      <c r="ER365" s="209"/>
      <c r="ES365" s="209"/>
      <c r="ET365" s="209"/>
      <c r="EU365" s="209"/>
      <c r="EV365" s="209"/>
      <c r="EW365" s="209"/>
      <c r="EX365" s="209"/>
      <c r="EY365" s="209"/>
      <c r="EZ365" s="209"/>
      <c r="FA365" s="209"/>
      <c r="FB365" s="209"/>
      <c r="FC365" s="209"/>
      <c r="FD365" s="209"/>
      <c r="FE365" s="209"/>
      <c r="FF365" s="220"/>
      <c r="FG365" s="220"/>
      <c r="FH365" s="209"/>
      <c r="FI365" s="209"/>
      <c r="FJ365" s="209"/>
      <c r="FK365" s="209"/>
      <c r="FL365" s="209"/>
      <c r="FM365" s="209"/>
      <c r="FN365" s="209"/>
      <c r="FO365" s="209"/>
    </row>
    <row r="366" spans="8:171" hidden="1">
      <c r="H366" s="1362"/>
      <c r="I366" s="1362"/>
      <c r="J366" s="1362"/>
      <c r="K366" s="1362"/>
      <c r="L366" s="1362"/>
      <c r="M366" s="1362"/>
      <c r="O366" s="1362"/>
      <c r="P366" s="1362"/>
      <c r="Q366" s="1362"/>
      <c r="R366" s="1362"/>
      <c r="S366" s="1362"/>
      <c r="T366" s="1362"/>
      <c r="U366" s="1362"/>
      <c r="V366" s="1362"/>
      <c r="W366" s="1362"/>
      <c r="X366" s="1362"/>
      <c r="Y366" s="1362"/>
      <c r="DG366" s="1561"/>
      <c r="DH366" s="209"/>
      <c r="DI366" s="209"/>
      <c r="DJ366" s="217"/>
      <c r="DK366" s="209"/>
      <c r="DL366" s="217"/>
      <c r="DM366" s="209"/>
      <c r="DN366" s="209"/>
      <c r="DO366" s="209"/>
      <c r="DP366" s="209"/>
      <c r="DQ366" s="1561"/>
      <c r="DR366" s="209"/>
      <c r="DS366" s="209"/>
      <c r="DT366" s="209"/>
      <c r="DU366" s="209"/>
      <c r="DV366" s="209"/>
      <c r="DW366" s="1561"/>
      <c r="DX366" s="1561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99"/>
      <c r="EK366" s="220"/>
      <c r="EL366" s="209"/>
      <c r="EM366" s="209"/>
      <c r="EN366" s="211"/>
      <c r="EO366" s="211"/>
      <c r="EP366" s="217"/>
      <c r="EQ366" s="209"/>
      <c r="ER366" s="209"/>
      <c r="ES366" s="209"/>
      <c r="ET366" s="209"/>
      <c r="EU366" s="209"/>
      <c r="EV366" s="209"/>
      <c r="EW366" s="209"/>
      <c r="EX366" s="209"/>
      <c r="EY366" s="209"/>
      <c r="EZ366" s="209"/>
      <c r="FA366" s="209"/>
      <c r="FB366" s="209"/>
      <c r="FC366" s="209"/>
      <c r="FD366" s="209"/>
      <c r="FE366" s="209"/>
      <c r="FF366" s="220"/>
      <c r="FG366" s="220"/>
      <c r="FH366" s="209"/>
      <c r="FI366" s="209"/>
      <c r="FJ366" s="209"/>
      <c r="FK366" s="209"/>
      <c r="FL366" s="209"/>
      <c r="FM366" s="209"/>
      <c r="FN366" s="209"/>
      <c r="FO366" s="209"/>
    </row>
    <row r="367" spans="8:171" hidden="1">
      <c r="H367" s="1362"/>
      <c r="I367" s="1362"/>
      <c r="J367" s="1362"/>
      <c r="K367" s="1362"/>
      <c r="L367" s="1362"/>
      <c r="M367" s="1362"/>
      <c r="O367" s="1362"/>
      <c r="P367" s="1362"/>
      <c r="Q367" s="1362"/>
      <c r="R367" s="1362"/>
      <c r="S367" s="1362"/>
      <c r="T367" s="1362"/>
      <c r="U367" s="1362"/>
      <c r="V367" s="1362"/>
      <c r="W367" s="1362"/>
      <c r="X367" s="1362"/>
      <c r="Y367" s="1362"/>
      <c r="DG367" s="1561"/>
      <c r="DH367" s="209"/>
      <c r="DI367" s="209"/>
      <c r="DJ367" s="217"/>
      <c r="DK367" s="209"/>
      <c r="DL367" s="217"/>
      <c r="DM367" s="209"/>
      <c r="DN367" s="209"/>
      <c r="DO367" s="209"/>
      <c r="DP367" s="209"/>
      <c r="DQ367" s="1561"/>
      <c r="DR367" s="209"/>
      <c r="DS367" s="209"/>
      <c r="DT367" s="209"/>
      <c r="DU367" s="209"/>
      <c r="DV367" s="209"/>
      <c r="DW367" s="1561"/>
      <c r="DX367" s="1561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99"/>
      <c r="EK367" s="220"/>
      <c r="EL367" s="209"/>
      <c r="EM367" s="209"/>
      <c r="EN367" s="211"/>
      <c r="EO367" s="211"/>
      <c r="EP367" s="217"/>
      <c r="EQ367" s="209"/>
      <c r="ER367" s="209"/>
      <c r="ES367" s="209"/>
      <c r="ET367" s="209"/>
      <c r="EU367" s="209"/>
      <c r="EV367" s="209"/>
      <c r="EW367" s="209"/>
      <c r="EX367" s="209"/>
      <c r="EY367" s="209"/>
      <c r="EZ367" s="209"/>
      <c r="FA367" s="209"/>
      <c r="FB367" s="209"/>
      <c r="FC367" s="209"/>
      <c r="FD367" s="209"/>
      <c r="FE367" s="209"/>
      <c r="FF367" s="220"/>
      <c r="FG367" s="220"/>
      <c r="FH367" s="209"/>
      <c r="FI367" s="209"/>
      <c r="FJ367" s="209"/>
      <c r="FK367" s="209"/>
      <c r="FL367" s="209"/>
      <c r="FM367" s="209"/>
      <c r="FN367" s="209"/>
      <c r="FO367" s="209"/>
    </row>
    <row r="368" spans="8:171" hidden="1">
      <c r="H368" s="1362"/>
      <c r="I368" s="1362"/>
      <c r="J368" s="1362"/>
      <c r="K368" s="1362"/>
      <c r="L368" s="1362"/>
      <c r="M368" s="1362"/>
      <c r="O368" s="1362"/>
      <c r="P368" s="1362"/>
      <c r="Q368" s="1362"/>
      <c r="R368" s="1362"/>
      <c r="S368" s="1362"/>
      <c r="T368" s="1362"/>
      <c r="U368" s="1362"/>
      <c r="V368" s="1362"/>
      <c r="W368" s="1362"/>
      <c r="X368" s="1362"/>
      <c r="Y368" s="1362"/>
      <c r="DG368" s="1561"/>
      <c r="DH368" s="209"/>
      <c r="DI368" s="209"/>
      <c r="DJ368" s="217"/>
      <c r="DK368" s="209"/>
      <c r="DL368" s="217"/>
      <c r="DM368" s="209"/>
      <c r="DN368" s="209"/>
      <c r="DO368" s="209"/>
      <c r="DP368" s="209"/>
      <c r="DQ368" s="1561"/>
      <c r="DR368" s="209"/>
      <c r="DS368" s="209"/>
      <c r="DT368" s="209"/>
      <c r="DU368" s="209"/>
      <c r="DV368" s="209"/>
      <c r="DW368" s="1561"/>
      <c r="DX368" s="1561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99"/>
      <c r="EK368" s="220"/>
      <c r="EL368" s="209"/>
      <c r="EM368" s="209"/>
      <c r="EN368" s="211"/>
      <c r="EO368" s="211"/>
      <c r="EP368" s="217"/>
      <c r="EQ368" s="209"/>
      <c r="ER368" s="209"/>
      <c r="ES368" s="209"/>
      <c r="ET368" s="209"/>
      <c r="EU368" s="209"/>
      <c r="EV368" s="209"/>
      <c r="EW368" s="209"/>
      <c r="EX368" s="209"/>
      <c r="EY368" s="209"/>
      <c r="EZ368" s="209"/>
      <c r="FA368" s="209"/>
      <c r="FB368" s="209"/>
      <c r="FC368" s="209"/>
      <c r="FD368" s="209"/>
      <c r="FE368" s="209"/>
      <c r="FF368" s="220"/>
      <c r="FG368" s="220"/>
      <c r="FH368" s="209"/>
      <c r="FI368" s="209"/>
      <c r="FJ368" s="209"/>
      <c r="FK368" s="209"/>
      <c r="FL368" s="209"/>
      <c r="FM368" s="209"/>
      <c r="FN368" s="209"/>
      <c r="FO368" s="209"/>
    </row>
    <row r="369" spans="8:171" hidden="1">
      <c r="H369" s="1362"/>
      <c r="I369" s="1362"/>
      <c r="J369" s="1362"/>
      <c r="K369" s="1362"/>
      <c r="L369" s="1362"/>
      <c r="M369" s="1362"/>
      <c r="O369" s="1362"/>
      <c r="P369" s="1362"/>
      <c r="Q369" s="1362"/>
      <c r="R369" s="1362"/>
      <c r="S369" s="1362"/>
      <c r="T369" s="1362"/>
      <c r="U369" s="1362"/>
      <c r="V369" s="1362"/>
      <c r="W369" s="1362"/>
      <c r="X369" s="1362"/>
      <c r="Y369" s="1362"/>
      <c r="DG369" s="1561"/>
      <c r="DH369" s="209"/>
      <c r="DI369" s="209"/>
      <c r="DJ369" s="217"/>
      <c r="DK369" s="209"/>
      <c r="DL369" s="217"/>
      <c r="DM369" s="209"/>
      <c r="DN369" s="209"/>
      <c r="DO369" s="209"/>
      <c r="DP369" s="209"/>
      <c r="DQ369" s="1561"/>
      <c r="DR369" s="209"/>
      <c r="DS369" s="209"/>
      <c r="DT369" s="209"/>
      <c r="DU369" s="209"/>
      <c r="DV369" s="209"/>
      <c r="DW369" s="1561"/>
      <c r="DX369" s="1561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99"/>
      <c r="EK369" s="220"/>
      <c r="EL369" s="209"/>
      <c r="EM369" s="209"/>
      <c r="EN369" s="211"/>
      <c r="EO369" s="211"/>
      <c r="EP369" s="217"/>
      <c r="EQ369" s="209"/>
      <c r="ER369" s="209"/>
      <c r="ES369" s="209"/>
      <c r="ET369" s="209"/>
      <c r="EU369" s="209"/>
      <c r="EV369" s="209"/>
      <c r="EW369" s="209"/>
      <c r="EX369" s="209"/>
      <c r="EY369" s="209"/>
      <c r="EZ369" s="209"/>
      <c r="FA369" s="209"/>
      <c r="FB369" s="209"/>
      <c r="FC369" s="209"/>
      <c r="FD369" s="209"/>
      <c r="FE369" s="209"/>
      <c r="FF369" s="220"/>
      <c r="FG369" s="220"/>
      <c r="FH369" s="209"/>
      <c r="FI369" s="209"/>
      <c r="FJ369" s="209"/>
      <c r="FK369" s="209"/>
      <c r="FL369" s="209"/>
      <c r="FM369" s="209"/>
      <c r="FN369" s="209"/>
      <c r="FO369" s="209"/>
    </row>
    <row r="370" spans="8:171" hidden="1">
      <c r="H370" s="1362"/>
      <c r="I370" s="1362"/>
      <c r="J370" s="1362"/>
      <c r="K370" s="1362"/>
      <c r="L370" s="1362"/>
      <c r="M370" s="1362"/>
      <c r="O370" s="1362"/>
      <c r="P370" s="1362"/>
      <c r="Q370" s="1362"/>
      <c r="R370" s="1362"/>
      <c r="S370" s="1362"/>
      <c r="T370" s="1362"/>
      <c r="U370" s="1362"/>
      <c r="V370" s="1362"/>
      <c r="W370" s="1362"/>
      <c r="X370" s="1362"/>
      <c r="Y370" s="1362"/>
      <c r="DG370" s="1561"/>
      <c r="DH370" s="209"/>
      <c r="DI370" s="209"/>
      <c r="DJ370" s="217"/>
      <c r="DK370" s="209"/>
      <c r="DL370" s="217"/>
      <c r="DM370" s="209"/>
      <c r="DN370" s="209"/>
      <c r="DO370" s="209"/>
      <c r="DP370" s="209"/>
      <c r="DQ370" s="1561"/>
      <c r="DR370" s="209"/>
      <c r="DS370" s="209"/>
      <c r="DT370" s="209"/>
      <c r="DU370" s="209"/>
      <c r="DV370" s="209"/>
      <c r="DW370" s="1561"/>
      <c r="DX370" s="1561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99"/>
      <c r="EK370" s="220"/>
      <c r="EL370" s="209"/>
      <c r="EM370" s="209"/>
      <c r="EN370" s="211"/>
      <c r="EO370" s="211"/>
      <c r="EP370" s="217"/>
      <c r="EQ370" s="209"/>
      <c r="ER370" s="209"/>
      <c r="ES370" s="209"/>
      <c r="ET370" s="209"/>
      <c r="EU370" s="209"/>
      <c r="EV370" s="209"/>
      <c r="EW370" s="209"/>
      <c r="EX370" s="209"/>
      <c r="EY370" s="209"/>
      <c r="EZ370" s="209"/>
      <c r="FA370" s="209"/>
      <c r="FB370" s="209"/>
      <c r="FC370" s="209"/>
      <c r="FD370" s="209"/>
      <c r="FE370" s="209"/>
      <c r="FF370" s="220"/>
      <c r="FG370" s="220"/>
      <c r="FH370" s="209"/>
      <c r="FI370" s="209"/>
      <c r="FJ370" s="209"/>
      <c r="FK370" s="209"/>
      <c r="FL370" s="209"/>
      <c r="FM370" s="209"/>
      <c r="FN370" s="209"/>
      <c r="FO370" s="209"/>
    </row>
    <row r="371" spans="8:171" hidden="1">
      <c r="H371" s="1362"/>
      <c r="I371" s="1362"/>
      <c r="J371" s="1362"/>
      <c r="K371" s="1362"/>
      <c r="L371" s="1362"/>
      <c r="M371" s="1362"/>
      <c r="O371" s="1362"/>
      <c r="P371" s="1362"/>
      <c r="Q371" s="1362"/>
      <c r="R371" s="1362"/>
      <c r="S371" s="1362"/>
      <c r="T371" s="1362"/>
      <c r="U371" s="1362"/>
      <c r="V371" s="1362"/>
      <c r="W371" s="1362"/>
      <c r="X371" s="1362"/>
      <c r="Y371" s="1362"/>
      <c r="DG371" s="1561"/>
      <c r="DH371" s="209"/>
      <c r="DI371" s="209"/>
      <c r="DJ371" s="217"/>
      <c r="DK371" s="209"/>
      <c r="DL371" s="217"/>
      <c r="DM371" s="209"/>
      <c r="DN371" s="209"/>
      <c r="DO371" s="209"/>
      <c r="DP371" s="209"/>
      <c r="DQ371" s="1561"/>
      <c r="DR371" s="209"/>
      <c r="DS371" s="209"/>
      <c r="DT371" s="209"/>
      <c r="DU371" s="209"/>
      <c r="DV371" s="209"/>
      <c r="DW371" s="1561"/>
      <c r="DX371" s="1561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99"/>
      <c r="EK371" s="220"/>
      <c r="EL371" s="209"/>
      <c r="EM371" s="209"/>
      <c r="EN371" s="211"/>
      <c r="EO371" s="211"/>
      <c r="EP371" s="217"/>
      <c r="EQ371" s="209"/>
      <c r="ER371" s="209"/>
      <c r="ES371" s="209"/>
      <c r="ET371" s="209"/>
      <c r="EU371" s="209"/>
      <c r="EV371" s="209"/>
      <c r="EW371" s="209"/>
      <c r="EX371" s="209"/>
      <c r="EY371" s="209"/>
      <c r="EZ371" s="209"/>
      <c r="FA371" s="209"/>
      <c r="FB371" s="209"/>
      <c r="FC371" s="209"/>
      <c r="FD371" s="209"/>
      <c r="FE371" s="209"/>
      <c r="FF371" s="220"/>
      <c r="FG371" s="220"/>
      <c r="FH371" s="209"/>
      <c r="FI371" s="209"/>
      <c r="FJ371" s="209"/>
      <c r="FK371" s="209"/>
      <c r="FL371" s="209"/>
      <c r="FM371" s="209"/>
      <c r="FN371" s="209"/>
      <c r="FO371" s="209"/>
    </row>
    <row r="372" spans="8:171" ht="15.6" hidden="1" thickBot="1">
      <c r="H372" s="1362"/>
      <c r="I372" s="1362"/>
      <c r="J372" s="1362"/>
      <c r="K372" s="1362"/>
      <c r="L372" s="1362"/>
      <c r="M372" s="1362"/>
      <c r="O372" s="1362"/>
      <c r="P372" s="1362"/>
      <c r="Q372" s="1362"/>
      <c r="R372" s="1362"/>
      <c r="S372" s="1362"/>
      <c r="T372" s="1362"/>
      <c r="U372" s="1362"/>
      <c r="V372" s="1362"/>
      <c r="W372" s="1362"/>
      <c r="X372" s="1362"/>
      <c r="Y372" s="1362"/>
      <c r="DG372" s="1561"/>
      <c r="DH372" s="209"/>
      <c r="DI372" s="209"/>
      <c r="DJ372" s="217"/>
      <c r="DK372" s="209"/>
      <c r="DL372" s="217"/>
      <c r="DM372" s="209"/>
      <c r="DN372" s="209"/>
      <c r="DO372" s="209"/>
      <c r="DP372" s="209"/>
      <c r="DQ372" s="1561"/>
      <c r="DR372" s="209"/>
      <c r="DS372" s="209"/>
      <c r="DT372" s="209"/>
      <c r="DU372" s="209"/>
      <c r="DV372" s="209"/>
      <c r="DW372" s="1561"/>
      <c r="DX372" s="1561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99"/>
      <c r="EK372" s="220"/>
      <c r="EL372" s="209"/>
      <c r="EM372" s="209"/>
      <c r="EN372" s="211"/>
      <c r="EO372" s="211"/>
      <c r="EP372" s="217"/>
      <c r="EQ372" s="209"/>
      <c r="ER372" s="209"/>
      <c r="ES372" s="209"/>
      <c r="ET372" s="209"/>
      <c r="EU372" s="209"/>
      <c r="EV372" s="209"/>
      <c r="EW372" s="209"/>
      <c r="EX372" s="209"/>
      <c r="EY372" s="209"/>
      <c r="EZ372" s="209"/>
      <c r="FA372" s="209"/>
      <c r="FB372" s="209"/>
      <c r="FC372" s="209"/>
      <c r="FD372" s="209"/>
      <c r="FE372" s="209"/>
      <c r="FF372" s="220"/>
      <c r="FG372" s="220"/>
      <c r="FH372" s="209"/>
      <c r="FI372" s="209"/>
      <c r="FJ372" s="209"/>
      <c r="FK372" s="209"/>
      <c r="FL372" s="209"/>
      <c r="FM372" s="209"/>
      <c r="FN372" s="209"/>
      <c r="FO372" s="209"/>
    </row>
    <row r="373" spans="8:171" ht="16.2" hidden="1" thickTop="1" thickBot="1">
      <c r="H373" s="1362"/>
      <c r="I373" s="1362"/>
      <c r="J373" s="1362"/>
      <c r="K373" s="1362"/>
      <c r="L373" s="1362"/>
      <c r="M373" s="1362"/>
      <c r="O373" s="1362"/>
      <c r="P373" s="1362"/>
      <c r="Q373" s="1362"/>
      <c r="R373" s="1362"/>
      <c r="S373" s="1362"/>
      <c r="T373" s="1362"/>
      <c r="U373" s="1362"/>
      <c r="V373" s="1362"/>
      <c r="W373" s="1362"/>
      <c r="X373" s="1362"/>
      <c r="Y373" s="1362"/>
      <c r="AC373" s="1837" t="s">
        <v>32</v>
      </c>
      <c r="AD373" s="1837"/>
      <c r="AE373" s="1837"/>
      <c r="AF373" s="1091"/>
      <c r="AG373" s="1091"/>
      <c r="AH373" s="1091"/>
      <c r="AI373" s="1091"/>
      <c r="AJ373" s="1091"/>
      <c r="AK373" s="1091"/>
      <c r="AL373" s="1091"/>
      <c r="AM373" s="1091"/>
      <c r="AN373" s="1091"/>
      <c r="AO373" s="1091"/>
      <c r="AP373" s="1091"/>
      <c r="AQ373" s="1358"/>
      <c r="AR373" s="1831" t="str">
        <f>IF(AF94="","","LODGING")</f>
        <v/>
      </c>
      <c r="AS373" s="1832"/>
      <c r="AT373" s="1832"/>
      <c r="AU373" s="1832"/>
      <c r="AV373" s="1833"/>
      <c r="BD373" s="1371"/>
      <c r="BE373" s="1371"/>
      <c r="BF373" s="1371"/>
      <c r="DG373" s="1561"/>
      <c r="DH373" s="209"/>
      <c r="DI373" s="209"/>
      <c r="DJ373" s="217"/>
      <c r="DK373" s="209"/>
      <c r="DL373" s="217"/>
      <c r="DM373" s="209"/>
      <c r="DN373" s="209"/>
      <c r="DO373" s="209"/>
      <c r="DP373" s="209"/>
      <c r="DQ373" s="1561"/>
      <c r="DR373" s="209"/>
      <c r="DS373" s="209"/>
      <c r="DT373" s="209"/>
      <c r="DU373" s="209"/>
      <c r="DV373" s="209"/>
      <c r="DW373" s="1561"/>
      <c r="DX373" s="1561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99"/>
      <c r="EK373" s="220"/>
      <c r="EL373" s="209"/>
      <c r="EM373" s="209"/>
      <c r="EN373" s="211"/>
      <c r="EO373" s="211"/>
      <c r="EP373" s="217"/>
      <c r="EQ373" s="209"/>
      <c r="ER373" s="209"/>
      <c r="ES373" s="209"/>
      <c r="ET373" s="209"/>
      <c r="EU373" s="209"/>
      <c r="EV373" s="209"/>
      <c r="EW373" s="209"/>
      <c r="EX373" s="209"/>
      <c r="EY373" s="209"/>
      <c r="EZ373" s="209"/>
      <c r="FA373" s="209"/>
      <c r="FB373" s="209"/>
      <c r="FC373" s="209"/>
      <c r="FD373" s="209"/>
      <c r="FE373" s="209"/>
      <c r="FF373" s="220"/>
      <c r="FG373" s="220"/>
      <c r="FH373" s="209"/>
      <c r="FI373" s="209"/>
      <c r="FJ373" s="209"/>
      <c r="FK373" s="209"/>
      <c r="FL373" s="209"/>
      <c r="FM373" s="209"/>
      <c r="FN373" s="209"/>
      <c r="FO373" s="209"/>
    </row>
    <row r="374" spans="8:171" ht="16.2" hidden="1" thickTop="1" thickBot="1">
      <c r="H374" s="1362"/>
      <c r="I374" s="1362"/>
      <c r="J374" s="1362"/>
      <c r="K374" s="1362"/>
      <c r="L374" s="1362"/>
      <c r="M374" s="1362"/>
      <c r="O374" s="1362"/>
      <c r="P374" s="1362"/>
      <c r="Q374" s="1362"/>
      <c r="R374" s="1362"/>
      <c r="S374" s="1362"/>
      <c r="T374" s="1362"/>
      <c r="U374" s="1362"/>
      <c r="V374" s="1362"/>
      <c r="W374" s="1362"/>
      <c r="X374" s="1362"/>
      <c r="Y374" s="1362"/>
      <c r="AC374" s="1838"/>
      <c r="AD374" s="1838"/>
      <c r="AE374" s="1838"/>
      <c r="AF374" s="1091"/>
      <c r="AG374" s="1091"/>
      <c r="AH374" s="1091"/>
      <c r="AI374" s="1091"/>
      <c r="AJ374" s="1091"/>
      <c r="AK374" s="1091"/>
      <c r="AL374" s="1091"/>
      <c r="AM374" s="1091"/>
      <c r="AN374" s="1091"/>
      <c r="AO374" s="1091"/>
      <c r="AP374" s="1091"/>
      <c r="AQ374" s="1359"/>
      <c r="AR374" s="1834" t="str">
        <f>IF(AF95="","","M&amp;IE")</f>
        <v/>
      </c>
      <c r="AS374" s="1835"/>
      <c r="AT374" s="1835"/>
      <c r="AU374" s="1835"/>
      <c r="AV374" s="1836"/>
      <c r="BC374" s="1364"/>
      <c r="BD374" s="1364"/>
      <c r="BE374" s="1364"/>
      <c r="BF374" s="1364"/>
      <c r="DG374" s="1561"/>
      <c r="DH374" s="209"/>
      <c r="DI374" s="209"/>
      <c r="DJ374" s="217"/>
      <c r="DK374" s="209"/>
      <c r="DL374" s="217"/>
      <c r="DM374" s="209"/>
      <c r="DN374" s="209"/>
      <c r="DO374" s="209"/>
      <c r="DP374" s="209"/>
      <c r="DQ374" s="1561"/>
      <c r="DR374" s="209"/>
      <c r="DS374" s="209"/>
      <c r="DT374" s="209"/>
      <c r="DU374" s="209"/>
      <c r="DV374" s="209"/>
      <c r="DW374" s="1561"/>
      <c r="DX374" s="1561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99"/>
      <c r="EK374" s="220"/>
      <c r="EL374" s="209"/>
      <c r="EM374" s="209"/>
      <c r="EN374" s="211"/>
      <c r="EO374" s="211"/>
      <c r="EP374" s="217"/>
      <c r="EQ374" s="209"/>
      <c r="ER374" s="209"/>
      <c r="ES374" s="209"/>
      <c r="ET374" s="209"/>
      <c r="EU374" s="209"/>
      <c r="EV374" s="209"/>
      <c r="EW374" s="209"/>
      <c r="EX374" s="209"/>
      <c r="EY374" s="209"/>
      <c r="EZ374" s="209"/>
      <c r="FA374" s="209"/>
      <c r="FB374" s="209"/>
      <c r="FC374" s="209"/>
      <c r="FD374" s="209"/>
      <c r="FE374" s="209"/>
      <c r="FF374" s="220"/>
      <c r="FG374" s="220"/>
      <c r="FH374" s="209"/>
      <c r="FI374" s="209"/>
      <c r="FJ374" s="209"/>
      <c r="FK374" s="209"/>
      <c r="FL374" s="209"/>
      <c r="FM374" s="209"/>
      <c r="FN374" s="209"/>
      <c r="FO374" s="209"/>
    </row>
    <row r="375" spans="8:171" ht="16.2" hidden="1" thickTop="1" thickBot="1">
      <c r="H375" s="1362"/>
      <c r="I375" s="1362"/>
      <c r="J375" s="1362"/>
      <c r="K375" s="1362"/>
      <c r="L375" s="1362"/>
      <c r="M375" s="1362"/>
      <c r="O375" s="1362"/>
      <c r="P375" s="1362"/>
      <c r="Q375" s="1362"/>
      <c r="R375" s="1362"/>
      <c r="S375" s="1362"/>
      <c r="T375" s="1362"/>
      <c r="U375" s="1362"/>
      <c r="V375" s="1362"/>
      <c r="W375" s="1362"/>
      <c r="X375" s="1362"/>
      <c r="Y375" s="1362"/>
      <c r="AC375" s="1300"/>
      <c r="AD375" s="1301"/>
      <c r="AE375" s="1302"/>
      <c r="AF375" s="1315"/>
      <c r="AG375" s="1315"/>
      <c r="AH375" s="1315"/>
      <c r="AI375" s="1315"/>
      <c r="AJ375" s="1356"/>
      <c r="AK375" s="1300"/>
      <c r="AL375" s="1820"/>
      <c r="AM375" s="1821"/>
      <c r="AN375" s="1821"/>
      <c r="AO375" s="1821"/>
      <c r="AP375" s="1821"/>
      <c r="AQ375" s="1822"/>
      <c r="AR375" s="1820"/>
      <c r="AS375" s="1821"/>
      <c r="AT375" s="1821"/>
      <c r="AU375" s="1821"/>
      <c r="AV375" s="1822"/>
      <c r="BC375" s="1820"/>
      <c r="BD375" s="1821"/>
      <c r="BE375" s="1821"/>
      <c r="BF375" s="1822"/>
      <c r="DG375" s="1561"/>
      <c r="DH375" s="209"/>
      <c r="DI375" s="209"/>
      <c r="DJ375" s="217"/>
      <c r="DK375" s="209"/>
      <c r="DL375" s="217"/>
      <c r="DM375" s="209"/>
      <c r="DN375" s="209"/>
      <c r="DO375" s="209"/>
      <c r="DP375" s="209"/>
      <c r="DQ375" s="1561"/>
      <c r="DR375" s="209"/>
      <c r="DS375" s="209"/>
      <c r="DT375" s="209"/>
      <c r="DU375" s="209"/>
      <c r="DV375" s="209"/>
      <c r="DW375" s="1561"/>
      <c r="DX375" s="1561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99"/>
      <c r="EK375" s="220"/>
      <c r="EL375" s="209"/>
      <c r="EM375" s="209"/>
      <c r="EN375" s="211"/>
      <c r="EO375" s="211"/>
      <c r="EP375" s="217"/>
      <c r="EQ375" s="209"/>
      <c r="ER375" s="209"/>
      <c r="ES375" s="209"/>
      <c r="ET375" s="209"/>
      <c r="EU375" s="209"/>
      <c r="EV375" s="209"/>
      <c r="EW375" s="209"/>
      <c r="EX375" s="209"/>
      <c r="EY375" s="209"/>
      <c r="EZ375" s="209"/>
      <c r="FA375" s="209"/>
      <c r="FB375" s="209"/>
      <c r="FC375" s="209"/>
      <c r="FD375" s="209"/>
      <c r="FE375" s="209"/>
      <c r="FF375" s="220"/>
      <c r="FG375" s="220"/>
      <c r="FH375" s="209"/>
      <c r="FI375" s="209"/>
      <c r="FJ375" s="209"/>
      <c r="FK375" s="209"/>
      <c r="FL375" s="209"/>
      <c r="FM375" s="209"/>
      <c r="FN375" s="209"/>
      <c r="FO375" s="209"/>
    </row>
    <row r="376" spans="8:171" ht="15.6" hidden="1" thickTop="1">
      <c r="H376" s="1362"/>
      <c r="I376" s="1362"/>
      <c r="J376" s="1362"/>
      <c r="K376" s="1362"/>
      <c r="L376" s="1362"/>
      <c r="M376" s="1362"/>
      <c r="O376" s="1362"/>
      <c r="P376" s="1362"/>
      <c r="Q376" s="1362"/>
      <c r="R376" s="1362"/>
      <c r="S376" s="1362"/>
      <c r="T376" s="1362"/>
      <c r="U376" s="1362"/>
      <c r="V376" s="1362"/>
      <c r="W376" s="1362"/>
      <c r="X376" s="1362"/>
      <c r="Y376" s="1362"/>
      <c r="AC376" s="1445"/>
      <c r="AD376" s="1353"/>
      <c r="AE376" s="1354"/>
      <c r="AF376" s="1355"/>
      <c r="AG376" s="1355"/>
      <c r="AH376" s="1355"/>
      <c r="AI376" s="1355"/>
      <c r="AJ376" s="1357"/>
      <c r="AK376" s="1445"/>
      <c r="AL376" s="1823"/>
      <c r="AM376" s="1824"/>
      <c r="AN376" s="1824"/>
      <c r="AO376" s="1824"/>
      <c r="AP376" s="1824"/>
      <c r="AQ376" s="1825"/>
      <c r="AR376" s="1823"/>
      <c r="AS376" s="1824"/>
      <c r="AT376" s="1824"/>
      <c r="AU376" s="1824"/>
      <c r="AV376" s="1825"/>
      <c r="BC376" s="1823"/>
      <c r="BD376" s="1824"/>
      <c r="BE376" s="1824"/>
      <c r="BF376" s="1825"/>
      <c r="DG376" s="1561"/>
      <c r="DH376" s="209"/>
      <c r="DI376" s="209"/>
      <c r="DJ376" s="217"/>
      <c r="DK376" s="209"/>
      <c r="DL376" s="217"/>
      <c r="DM376" s="209"/>
      <c r="DN376" s="209"/>
      <c r="DO376" s="209"/>
      <c r="DP376" s="1" t="s">
        <v>108</v>
      </c>
      <c r="DQ376" s="543">
        <f>DC48+DC56</f>
        <v>0</v>
      </c>
      <c r="DR376" s="209"/>
      <c r="DS376" s="209"/>
      <c r="DT376" s="209"/>
      <c r="DU376" s="209"/>
      <c r="DV376" s="209"/>
      <c r="DW376" s="1561"/>
      <c r="DX376" s="1561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99"/>
      <c r="EK376" s="220"/>
      <c r="EL376" s="209"/>
      <c r="EM376" s="209"/>
      <c r="EN376" s="211"/>
      <c r="EO376" s="211"/>
      <c r="EP376" s="217"/>
      <c r="EQ376" s="209"/>
      <c r="ER376" s="209"/>
      <c r="ES376" s="209"/>
      <c r="ET376" s="209"/>
      <c r="EU376" s="209"/>
      <c r="EV376" s="209"/>
      <c r="EW376" s="209"/>
      <c r="EX376" s="209"/>
      <c r="EY376" s="209"/>
      <c r="EZ376" s="209"/>
      <c r="FA376" s="209"/>
      <c r="FB376" s="209"/>
      <c r="FC376" s="209"/>
      <c r="FD376" s="209"/>
      <c r="FE376" s="209"/>
      <c r="FF376" s="220"/>
      <c r="FG376" s="220"/>
      <c r="FH376" s="209"/>
      <c r="FI376" s="209"/>
      <c r="FJ376" s="209"/>
      <c r="FK376" s="209"/>
      <c r="FL376" s="209"/>
      <c r="FM376" s="209"/>
      <c r="FN376" s="209"/>
      <c r="FO376" s="209"/>
    </row>
    <row r="377" spans="8:171" ht="15.6" hidden="1" thickBot="1">
      <c r="H377" s="1362"/>
      <c r="I377" s="1362"/>
      <c r="J377" s="1362"/>
      <c r="K377" s="1362"/>
      <c r="L377" s="1362"/>
      <c r="M377" s="1362"/>
      <c r="O377" s="1362"/>
      <c r="P377" s="1362"/>
      <c r="Q377" s="1362"/>
      <c r="R377" s="1362"/>
      <c r="S377" s="1362"/>
      <c r="T377" s="1362"/>
      <c r="U377" s="1362"/>
      <c r="V377" s="1362"/>
      <c r="W377" s="1362"/>
      <c r="X377" s="1362"/>
      <c r="Y377" s="1362"/>
      <c r="AC377" s="1445"/>
      <c r="AD377" s="1445"/>
      <c r="AE377" s="1445"/>
      <c r="AF377" s="1303"/>
      <c r="AG377" s="1303"/>
      <c r="AH377" s="1303"/>
      <c r="AI377" s="1303"/>
      <c r="AJ377" s="1303"/>
      <c r="AK377" s="1303"/>
      <c r="AL377" s="1826"/>
      <c r="AM377" s="1827"/>
      <c r="AN377" s="1827"/>
      <c r="AO377" s="1827"/>
      <c r="AP377" s="1827"/>
      <c r="AQ377" s="1828"/>
      <c r="AR377" s="1826"/>
      <c r="AS377" s="1827"/>
      <c r="AT377" s="1827"/>
      <c r="AU377" s="1827"/>
      <c r="AV377" s="1828"/>
      <c r="BC377" s="1826"/>
      <c r="BD377" s="1827"/>
      <c r="BE377" s="1827"/>
      <c r="BF377" s="1828"/>
      <c r="DG377" s="1561"/>
      <c r="DH377" s="209"/>
      <c r="DI377" s="209"/>
      <c r="DJ377" s="217"/>
      <c r="DK377" s="209"/>
      <c r="DL377" s="217"/>
      <c r="DM377" s="209"/>
      <c r="DN377" s="209"/>
      <c r="DO377" s="209"/>
      <c r="DP377" s="209"/>
      <c r="DQ377" s="1561"/>
      <c r="DR377" s="209"/>
      <c r="DS377" s="209"/>
      <c r="DT377" s="209"/>
      <c r="DU377" s="209"/>
      <c r="DV377" s="209"/>
      <c r="DW377" s="1561"/>
      <c r="DX377" s="1561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99"/>
      <c r="EK377" s="220"/>
      <c r="EL377" s="209"/>
      <c r="EM377" s="209"/>
      <c r="EN377" s="211"/>
      <c r="EO377" s="211"/>
      <c r="EP377" s="217"/>
      <c r="EQ377" s="209"/>
      <c r="ER377" s="209"/>
      <c r="ES377" s="209"/>
      <c r="ET377" s="209"/>
      <c r="EU377" s="209"/>
      <c r="EV377" s="209"/>
      <c r="EW377" s="209"/>
      <c r="EX377" s="209"/>
      <c r="EY377" s="209"/>
      <c r="EZ377" s="209"/>
      <c r="FA377" s="209"/>
      <c r="FB377" s="209"/>
      <c r="FC377" s="209"/>
      <c r="FD377" s="209"/>
      <c r="FE377" s="209"/>
      <c r="FF377" s="220"/>
      <c r="FG377" s="220"/>
      <c r="FH377" s="209"/>
      <c r="FI377" s="209"/>
      <c r="FJ377" s="209"/>
      <c r="FK377" s="209"/>
      <c r="FL377" s="209"/>
      <c r="FM377" s="209"/>
      <c r="FN377" s="209"/>
      <c r="FO377" s="209"/>
    </row>
    <row r="378" spans="8:171" ht="16.2" hidden="1" thickTop="1" thickBot="1">
      <c r="H378" s="1362"/>
      <c r="I378" s="1362"/>
      <c r="J378" s="1362"/>
      <c r="K378" s="1362"/>
      <c r="L378" s="1362"/>
      <c r="M378" s="1362"/>
      <c r="O378" s="1362"/>
      <c r="P378" s="1362"/>
      <c r="Q378" s="1362"/>
      <c r="R378" s="1362"/>
      <c r="S378" s="1362"/>
      <c r="T378" s="1362"/>
      <c r="U378" s="1362"/>
      <c r="V378" s="1362"/>
      <c r="W378" s="1362"/>
      <c r="X378" s="1362"/>
      <c r="Y378" s="1362"/>
      <c r="AC378" s="1829" t="s">
        <v>38</v>
      </c>
      <c r="AD378" s="1829"/>
      <c r="AE378" s="1829"/>
      <c r="AF378" s="1091"/>
      <c r="AG378" s="1091"/>
      <c r="AH378" s="1091"/>
      <c r="AI378" s="1091"/>
      <c r="AJ378" s="1091"/>
      <c r="AK378" s="1091"/>
      <c r="AL378" s="1091"/>
      <c r="AM378" s="1091"/>
      <c r="AN378" s="1091"/>
      <c r="AO378" s="1091"/>
      <c r="AP378" s="1091"/>
      <c r="AQ378" s="1358"/>
      <c r="AR378" s="1831" t="str">
        <f>IF(AF96="","","LODGING")</f>
        <v/>
      </c>
      <c r="AS378" s="1832"/>
      <c r="AT378" s="1832"/>
      <c r="AU378" s="1832"/>
      <c r="AV378" s="1833"/>
      <c r="BD378" s="1364"/>
      <c r="BE378" s="1364"/>
      <c r="BF378" s="1364"/>
      <c r="DG378" s="1561"/>
      <c r="DH378" s="209"/>
      <c r="DI378" s="209"/>
      <c r="DJ378" s="217"/>
      <c r="DK378" s="209"/>
      <c r="DL378" s="217"/>
      <c r="DM378" s="209"/>
      <c r="DN378" s="209"/>
      <c r="DO378" s="209"/>
      <c r="DP378" s="209"/>
      <c r="DQ378" s="215">
        <f>DK229+DK230+DK231</f>
        <v>0</v>
      </c>
      <c r="DR378" s="215">
        <f>DL229+DL230+DL231*DN229</f>
        <v>0</v>
      </c>
      <c r="DS378" s="209"/>
      <c r="DT378" s="209"/>
      <c r="DU378" s="209"/>
      <c r="DV378" s="209"/>
      <c r="DW378" s="1561"/>
      <c r="DX378" s="1561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99"/>
      <c r="EK378" s="220"/>
      <c r="EL378" s="209"/>
      <c r="EM378" s="209"/>
      <c r="EN378" s="211"/>
      <c r="EO378" s="211"/>
      <c r="EP378" s="217"/>
      <c r="EQ378" s="209"/>
      <c r="ER378" s="209"/>
      <c r="ES378" s="209"/>
      <c r="ET378" s="209"/>
      <c r="EU378" s="209"/>
      <c r="EV378" s="209"/>
      <c r="EW378" s="209"/>
      <c r="EX378" s="209"/>
      <c r="EY378" s="209"/>
      <c r="EZ378" s="209"/>
      <c r="FA378" s="209"/>
      <c r="FB378" s="209"/>
      <c r="FC378" s="209"/>
      <c r="FD378" s="209"/>
      <c r="FE378" s="209"/>
      <c r="FF378" s="220"/>
      <c r="FG378" s="220"/>
      <c r="FH378" s="209"/>
      <c r="FI378" s="209"/>
      <c r="FJ378" s="209"/>
      <c r="FK378" s="209"/>
      <c r="FL378" s="209"/>
      <c r="FM378" s="209"/>
      <c r="FN378" s="209"/>
      <c r="FO378" s="209"/>
    </row>
    <row r="379" spans="8:171" ht="16.2" hidden="1" thickTop="1" thickBot="1">
      <c r="H379" s="1362"/>
      <c r="I379" s="1362"/>
      <c r="J379" s="1362"/>
      <c r="K379" s="1362"/>
      <c r="L379" s="1362"/>
      <c r="M379" s="1362"/>
      <c r="O379" s="1362"/>
      <c r="P379" s="1362"/>
      <c r="Q379" s="1362"/>
      <c r="R379" s="1362"/>
      <c r="S379" s="1362"/>
      <c r="T379" s="1362"/>
      <c r="U379" s="1362"/>
      <c r="V379" s="1362"/>
      <c r="W379" s="1362"/>
      <c r="X379" s="1362"/>
      <c r="Y379" s="1362"/>
      <c r="AC379" s="1830"/>
      <c r="AD379" s="1830"/>
      <c r="AE379" s="1830"/>
      <c r="AF379" s="1091"/>
      <c r="AG379" s="1091"/>
      <c r="AH379" s="1091"/>
      <c r="AI379" s="1091"/>
      <c r="AJ379" s="1091"/>
      <c r="AK379" s="1091"/>
      <c r="AL379" s="1091"/>
      <c r="AM379" s="1091"/>
      <c r="AN379" s="1091"/>
      <c r="AO379" s="1091"/>
      <c r="AP379" s="1091"/>
      <c r="AQ379" s="1360"/>
      <c r="AR379" s="1834" t="str">
        <f>IF(AF97="","","M&amp;IE")</f>
        <v/>
      </c>
      <c r="AS379" s="1835"/>
      <c r="AT379" s="1835"/>
      <c r="AU379" s="1835"/>
      <c r="AV379" s="1836"/>
      <c r="BC379" s="1363"/>
      <c r="BD379" s="1363"/>
      <c r="BE379" s="1363"/>
      <c r="BF379" s="1363"/>
      <c r="DG379" s="1561"/>
      <c r="DH379" s="209"/>
      <c r="DI379" s="209"/>
      <c r="DJ379" s="217"/>
      <c r="DK379" s="209"/>
      <c r="DL379" s="217"/>
      <c r="DM379" s="209"/>
      <c r="DN379" s="209"/>
      <c r="DO379" s="209"/>
      <c r="DP379" s="209"/>
      <c r="DQ379" s="1561"/>
      <c r="DR379" s="209"/>
      <c r="DS379" s="209"/>
      <c r="DT379" s="209"/>
      <c r="DU379" s="209"/>
      <c r="DV379" s="209"/>
      <c r="DW379" s="1561"/>
      <c r="DX379" s="1561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99"/>
      <c r="EK379" s="220"/>
      <c r="EL379" s="209"/>
      <c r="EM379" s="209"/>
      <c r="EN379" s="211"/>
      <c r="EO379" s="211"/>
      <c r="EP379" s="217"/>
      <c r="EQ379" s="209"/>
      <c r="ER379" s="209"/>
      <c r="ES379" s="209"/>
      <c r="ET379" s="209"/>
      <c r="EU379" s="209"/>
      <c r="EV379" s="209"/>
      <c r="EW379" s="209"/>
      <c r="EX379" s="209"/>
      <c r="EY379" s="209"/>
      <c r="EZ379" s="209"/>
      <c r="FA379" s="209"/>
      <c r="FB379" s="209"/>
      <c r="FC379" s="209"/>
      <c r="FD379" s="209"/>
      <c r="FE379" s="209"/>
      <c r="FF379" s="220"/>
      <c r="FG379" s="220"/>
      <c r="FH379" s="209"/>
      <c r="FI379" s="209"/>
      <c r="FJ379" s="209"/>
      <c r="FK379" s="209"/>
      <c r="FL379" s="209"/>
      <c r="FM379" s="209"/>
      <c r="FN379" s="209"/>
      <c r="FO379" s="209"/>
    </row>
    <row r="380" spans="8:171" hidden="1">
      <c r="H380" s="1362"/>
      <c r="I380" s="1362"/>
      <c r="J380" s="1362"/>
      <c r="K380" s="1362"/>
      <c r="L380" s="1362"/>
      <c r="M380" s="1362"/>
      <c r="O380" s="1362"/>
      <c r="P380" s="1362"/>
      <c r="Q380" s="1362"/>
      <c r="R380" s="1362"/>
      <c r="S380" s="1362"/>
      <c r="T380" s="1362"/>
      <c r="U380" s="1362"/>
      <c r="V380" s="1362"/>
      <c r="W380" s="1362"/>
      <c r="X380" s="1362"/>
      <c r="Y380" s="1362"/>
      <c r="AC380" s="1869"/>
      <c r="AD380" s="1869"/>
      <c r="AE380" s="1869"/>
      <c r="AF380" s="984"/>
      <c r="AG380" s="984"/>
      <c r="AH380" s="1565"/>
      <c r="AI380" s="1565"/>
      <c r="AJ380" s="1565"/>
      <c r="AK380" s="1565"/>
      <c r="AL380" s="1870" t="s">
        <v>103</v>
      </c>
      <c r="AM380" s="1871"/>
      <c r="AN380" s="1871"/>
      <c r="AO380" s="1871"/>
      <c r="AP380" s="1871"/>
      <c r="AQ380" s="1872"/>
      <c r="AR380" s="1870" t="s">
        <v>260</v>
      </c>
      <c r="AS380" s="1871"/>
      <c r="AT380" s="1871"/>
      <c r="AU380" s="1871"/>
      <c r="AV380" s="1872"/>
      <c r="AW380" s="1870" t="s">
        <v>26</v>
      </c>
      <c r="AX380" s="1871"/>
      <c r="AY380" s="1871"/>
      <c r="AZ380" s="1871"/>
      <c r="BA380" s="1871"/>
      <c r="BB380" s="1872"/>
      <c r="BC380" s="1870" t="s">
        <v>87</v>
      </c>
      <c r="BD380" s="1871"/>
      <c r="BE380" s="1871"/>
      <c r="BF380" s="1872"/>
      <c r="DD380" s="331"/>
      <c r="DE380" s="331"/>
      <c r="DF380" s="331"/>
      <c r="DG380" s="377"/>
      <c r="DH380" s="377"/>
      <c r="DI380" s="377"/>
      <c r="DJ380" s="377"/>
      <c r="DK380" s="377"/>
      <c r="DL380" s="377"/>
      <c r="DM380" s="377"/>
      <c r="DN380" s="377"/>
      <c r="DO380" s="377"/>
      <c r="DP380" s="377"/>
      <c r="DQ380" s="377"/>
      <c r="DR380" s="377"/>
      <c r="DS380" s="378"/>
      <c r="DT380" s="378"/>
      <c r="DU380" s="377"/>
      <c r="DV380" s="377"/>
      <c r="DW380" s="377"/>
      <c r="DX380" s="377"/>
      <c r="DY380" s="377"/>
      <c r="DZ380" s="377"/>
      <c r="EA380" s="377"/>
      <c r="EB380" s="377"/>
      <c r="EC380" s="377"/>
      <c r="ED380" s="377"/>
      <c r="EE380" s="377"/>
      <c r="EF380" s="377"/>
      <c r="EG380" s="377"/>
      <c r="EH380" s="377"/>
      <c r="EI380" s="377"/>
      <c r="EJ380" s="377"/>
      <c r="EK380" s="377"/>
      <c r="EL380" s="377"/>
      <c r="EM380" s="377"/>
      <c r="EN380" s="377"/>
      <c r="EO380" s="377"/>
      <c r="EP380" s="377"/>
      <c r="EQ380" s="377"/>
      <c r="ER380" s="377"/>
      <c r="ES380" s="377"/>
      <c r="ET380" s="377"/>
      <c r="EU380" s="377"/>
      <c r="EV380" s="377"/>
      <c r="EW380" s="377"/>
      <c r="EX380" s="377"/>
      <c r="EY380" s="377"/>
      <c r="EZ380" s="377"/>
      <c r="FA380" s="377"/>
      <c r="FB380" s="377"/>
      <c r="FC380" s="377"/>
      <c r="FD380" s="377"/>
      <c r="FE380" s="377"/>
      <c r="FF380" s="377"/>
      <c r="FG380" s="377"/>
      <c r="FH380" s="377"/>
      <c r="FI380" s="377"/>
      <c r="FJ380" s="377"/>
      <c r="FK380" s="377"/>
      <c r="FL380" s="377"/>
      <c r="FM380" s="377"/>
      <c r="FN380" s="377"/>
      <c r="FO380" s="377"/>
    </row>
    <row r="381" spans="8:171" hidden="1">
      <c r="H381" s="1362"/>
      <c r="I381" s="1362"/>
      <c r="J381" s="1362"/>
      <c r="K381" s="1362"/>
      <c r="L381" s="1362"/>
      <c r="M381" s="1362"/>
      <c r="O381" s="1362"/>
      <c r="P381" s="1362"/>
      <c r="Q381" s="1362"/>
      <c r="R381" s="1362"/>
      <c r="S381" s="1362"/>
      <c r="T381" s="1362"/>
      <c r="U381" s="1362"/>
      <c r="V381" s="1362"/>
      <c r="W381" s="1362"/>
      <c r="X381" s="1362"/>
      <c r="Y381" s="1362"/>
      <c r="DF381" s="1"/>
      <c r="DG381" s="209"/>
      <c r="DH381" s="209"/>
      <c r="DI381" s="209"/>
      <c r="DJ381" s="209"/>
      <c r="DK381" s="209"/>
      <c r="DL381" s="209"/>
      <c r="DM381" s="209"/>
      <c r="DN381" s="209"/>
      <c r="DO381" s="209" t="s">
        <v>1</v>
      </c>
      <c r="DP381" s="209"/>
      <c r="DQ381" s="220"/>
      <c r="DR381" s="209" t="s">
        <v>261</v>
      </c>
      <c r="DS381" s="220" t="s">
        <v>262</v>
      </c>
      <c r="DT381" s="220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  <c r="EO381" s="209"/>
      <c r="EP381" s="209"/>
      <c r="EQ381" s="209"/>
      <c r="ER381" s="209"/>
      <c r="ES381" s="209"/>
      <c r="ET381" s="209"/>
      <c r="EU381" s="209"/>
      <c r="EV381" s="209"/>
      <c r="EW381" s="209"/>
      <c r="EX381" s="209"/>
      <c r="EY381" s="209"/>
      <c r="EZ381" s="209"/>
      <c r="FA381" s="209"/>
      <c r="FB381" s="209"/>
      <c r="FC381" s="209"/>
      <c r="FD381" s="209"/>
      <c r="FE381" s="209"/>
      <c r="FF381" s="209"/>
      <c r="FG381" s="209"/>
      <c r="FH381" s="209"/>
      <c r="FI381" s="209"/>
      <c r="FJ381" s="209"/>
      <c r="FK381" s="209"/>
      <c r="FL381" s="209"/>
      <c r="FM381" s="209"/>
      <c r="FN381" s="209"/>
      <c r="FO381" s="209"/>
    </row>
    <row r="382" spans="8:171" hidden="1">
      <c r="H382" s="1362"/>
      <c r="I382" s="1362"/>
      <c r="J382" s="1362"/>
      <c r="K382" s="1362"/>
      <c r="L382" s="1362"/>
      <c r="M382" s="1362"/>
      <c r="O382" s="1362"/>
      <c r="P382" s="1362"/>
      <c r="Q382" s="1362"/>
      <c r="R382" s="1362"/>
      <c r="S382" s="1362"/>
      <c r="T382" s="1362"/>
      <c r="U382" s="1362"/>
      <c r="V382" s="1362"/>
      <c r="W382" s="1362"/>
      <c r="X382" s="1362"/>
      <c r="Y382" s="1362"/>
      <c r="DF382" s="379">
        <f>IF(FL13="",0,1)</f>
        <v>0</v>
      </c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20" t="str">
        <f>IF(DQ384=0,"",DQ384/DM391)</f>
        <v/>
      </c>
      <c r="DS382" s="220" t="str">
        <f>IF(DS384=0,"",DS384/DM391)</f>
        <v/>
      </c>
      <c r="DT382" s="220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  <c r="EO382" s="209"/>
      <c r="EP382" s="209"/>
      <c r="EQ382" s="209"/>
      <c r="ER382" s="209"/>
      <c r="ES382" s="209"/>
      <c r="ET382" s="209"/>
      <c r="EU382" s="209"/>
      <c r="EV382" s="209"/>
      <c r="EW382" s="209"/>
      <c r="EX382" s="209"/>
      <c r="EY382" s="209"/>
      <c r="EZ382" s="209"/>
      <c r="FA382" s="209"/>
      <c r="FB382" s="209"/>
      <c r="FC382" s="209"/>
      <c r="FD382" s="209"/>
      <c r="FE382" s="209"/>
      <c r="FF382" s="209"/>
      <c r="FG382" s="209"/>
      <c r="FH382" s="209"/>
      <c r="FI382" s="209"/>
      <c r="FJ382" s="209"/>
      <c r="FK382" s="209"/>
      <c r="FL382" s="209"/>
      <c r="FM382" s="209"/>
      <c r="FN382" s="209"/>
      <c r="FO382" s="209"/>
    </row>
    <row r="383" spans="8:171" hidden="1">
      <c r="H383" s="1362"/>
      <c r="I383" s="1362"/>
      <c r="J383" s="1362"/>
      <c r="K383" s="1362"/>
      <c r="L383" s="1362"/>
      <c r="M383" s="1362"/>
      <c r="O383" s="1362"/>
      <c r="P383" s="1362"/>
      <c r="Q383" s="1362"/>
      <c r="R383" s="1362"/>
      <c r="S383" s="1362"/>
      <c r="T383" s="1362"/>
      <c r="U383" s="1362"/>
      <c r="V383" s="1362"/>
      <c r="W383" s="1362"/>
      <c r="X383" s="1362"/>
      <c r="Y383" s="1362"/>
      <c r="DF383" s="1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20"/>
      <c r="DT383" s="220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  <c r="EO383" s="209"/>
      <c r="EP383" s="209"/>
      <c r="EQ383" s="209"/>
      <c r="ER383" s="209"/>
      <c r="ES383" s="209"/>
      <c r="ET383" s="209"/>
      <c r="EU383" s="209"/>
      <c r="EV383" s="209"/>
      <c r="EW383" s="209"/>
      <c r="EX383" s="209"/>
      <c r="EY383" s="209"/>
      <c r="EZ383" s="209"/>
      <c r="FA383" s="209"/>
      <c r="FB383" s="209"/>
      <c r="FC383" s="209"/>
      <c r="FD383" s="209"/>
      <c r="FE383" s="209"/>
      <c r="FF383" s="209"/>
      <c r="FG383" s="209"/>
      <c r="FH383" s="209"/>
      <c r="FI383" s="209"/>
      <c r="FJ383" s="209"/>
      <c r="FK383" s="209"/>
      <c r="FL383" s="209"/>
      <c r="FM383" s="209"/>
      <c r="FN383" s="209"/>
      <c r="FO383" s="209"/>
    </row>
    <row r="384" spans="8:171" ht="15.6" hidden="1" thickBot="1">
      <c r="AU384" s="1831" t="str">
        <f>IF(AZ384="","","LODGING")</f>
        <v/>
      </c>
      <c r="AV384" s="1832"/>
      <c r="AW384" s="1832"/>
      <c r="AX384" s="1832"/>
      <c r="AY384" s="1833"/>
      <c r="AZ384" s="1873" t="str">
        <f>IF(DU218=0,"",DU218)</f>
        <v/>
      </c>
      <c r="BA384" s="1873"/>
      <c r="BB384" s="1873"/>
      <c r="BC384" s="1873"/>
      <c r="BD384" s="1873"/>
      <c r="BE384" s="1873"/>
      <c r="DD384" s="1">
        <f>125</f>
        <v>125</v>
      </c>
      <c r="DF384" s="379">
        <f>DF382*1</f>
        <v>0</v>
      </c>
      <c r="DG384" s="275">
        <f>IF(FL17="",0,IF(FL17=1,1,IF(FL17&gt;=2,1)))</f>
        <v>0</v>
      </c>
      <c r="DH384" s="275">
        <f>DF384+DG384</f>
        <v>0</v>
      </c>
      <c r="DI384" s="275"/>
      <c r="DJ384" s="380">
        <f>IF(DH384&gt;=2,"POV 1",0)</f>
        <v>0</v>
      </c>
      <c r="DK384" s="381">
        <f>IF(DG384=1,1,0)</f>
        <v>0</v>
      </c>
      <c r="DL384" s="275" t="s">
        <v>129</v>
      </c>
      <c r="DM384" s="276">
        <f>IF(DG384=1,CM174,0)</f>
        <v>0</v>
      </c>
      <c r="DN384" s="275" t="s">
        <v>129</v>
      </c>
      <c r="DO384" s="381">
        <f>IF(DG384=1,FL13,0)</f>
        <v>0</v>
      </c>
      <c r="DP384" s="1559">
        <f>IF(DH384&gt;=2,"=",0)</f>
        <v>0</v>
      </c>
      <c r="DQ384" s="276">
        <f>IF(DH384&gt;=2,DM384*DO384,0)</f>
        <v>0</v>
      </c>
      <c r="DR384" s="276"/>
      <c r="DS384" s="276">
        <f>IF(DH384&gt;=2,DQ384*0.8,0)</f>
        <v>0</v>
      </c>
      <c r="DT384" s="276">
        <f>IF(DU384=TRUE,DS384,0)</f>
        <v>0</v>
      </c>
      <c r="DU384" s="382" t="b">
        <v>0</v>
      </c>
      <c r="DV384" s="209"/>
      <c r="DW384" s="209"/>
      <c r="DX384" s="383">
        <f>IF(DM391=0,0,CM184)</f>
        <v>0</v>
      </c>
      <c r="DY384" s="209"/>
      <c r="DZ384" s="209"/>
      <c r="EA384" s="209"/>
      <c r="EB384" s="209" t="s">
        <v>51</v>
      </c>
      <c r="EC384" s="209" t="str">
        <f>DO384&amp;" "&amp;EB384</f>
        <v>0 Miles</v>
      </c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  <c r="EO384" s="209"/>
      <c r="EP384" s="209"/>
      <c r="EQ384" s="209"/>
      <c r="ER384" s="209"/>
      <c r="ES384" s="209"/>
      <c r="ET384" s="209"/>
      <c r="EU384" s="209"/>
      <c r="EV384" s="209"/>
      <c r="EW384" s="209"/>
      <c r="EX384" s="209"/>
      <c r="EY384" s="209"/>
      <c r="EZ384" s="209"/>
      <c r="FA384" s="209"/>
      <c r="FB384" s="209"/>
      <c r="FC384" s="209"/>
      <c r="FD384" s="209"/>
      <c r="FE384" s="209"/>
      <c r="FF384" s="209"/>
      <c r="FG384" s="209"/>
      <c r="FH384" s="209"/>
      <c r="FI384" s="209"/>
      <c r="FJ384" s="209"/>
      <c r="FK384" s="209"/>
      <c r="FL384" s="209"/>
      <c r="FM384" s="209"/>
      <c r="FN384" s="209"/>
      <c r="FO384" s="209"/>
    </row>
    <row r="385" spans="47:171" ht="16.2" hidden="1" thickTop="1" thickBot="1">
      <c r="AU385" s="1834" t="str">
        <f>IF(AZ385="","","M&amp;IE")</f>
        <v/>
      </c>
      <c r="AV385" s="1835"/>
      <c r="AW385" s="1835"/>
      <c r="AX385" s="1835"/>
      <c r="AY385" s="1836"/>
      <c r="AZ385" s="1874" t="str">
        <f>IF(AZ384="","",DU219)</f>
        <v/>
      </c>
      <c r="BA385" s="1874"/>
      <c r="BB385" s="1874"/>
      <c r="BC385" s="1874"/>
      <c r="BD385" s="1874"/>
      <c r="BE385" s="1874"/>
      <c r="DF385" s="379">
        <f>DF384</f>
        <v>0</v>
      </c>
      <c r="DG385" s="275">
        <f>IF(FL17="",0,IF(FL17=1,0,IF(FL17&gt;=2,1)))</f>
        <v>0</v>
      </c>
      <c r="DH385" s="275">
        <f>DF385+DG385</f>
        <v>0</v>
      </c>
      <c r="DI385" s="275"/>
      <c r="DJ385" s="380">
        <f>IF(DH385&gt;=2,"POV 2",0)</f>
        <v>0</v>
      </c>
      <c r="DK385" s="381">
        <f>IF(DG385=1,1,0)</f>
        <v>0</v>
      </c>
      <c r="DL385" s="275" t="s">
        <v>129</v>
      </c>
      <c r="DM385" s="276">
        <f>IF(DG385=1,CM174,0)</f>
        <v>0</v>
      </c>
      <c r="DN385" s="275" t="s">
        <v>129</v>
      </c>
      <c r="DO385" s="381">
        <f>IF(DG385=1,DO384,0)</f>
        <v>0</v>
      </c>
      <c r="DP385" s="1559">
        <f>IF(DH385&gt;=2,"=",0)</f>
        <v>0</v>
      </c>
      <c r="DQ385" s="276">
        <f>IF(DH385&gt;=2,DM385*DO385,0)</f>
        <v>0</v>
      </c>
      <c r="DR385" s="276"/>
      <c r="DS385" s="276">
        <f>IF(DH385&gt;=2,DQ385*0.8,0)</f>
        <v>0</v>
      </c>
      <c r="DT385" s="276">
        <f>IF(DY385="TRUE",DS385,0)</f>
        <v>0</v>
      </c>
      <c r="DU385" s="382" t="b">
        <v>0</v>
      </c>
      <c r="DV385" s="382" t="str">
        <f>IF(FL22&gt;=1,"True",0)</f>
        <v>True</v>
      </c>
      <c r="DW385" s="209" t="b">
        <f>IF(DU385=TRUE,1)</f>
        <v>0</v>
      </c>
      <c r="DX385" s="209">
        <f>IF(DV385="TRUE",1,0)</f>
        <v>1</v>
      </c>
      <c r="DY385" s="382">
        <f>IF(DX385+DW385=2,"TRUE",0)</f>
        <v>0</v>
      </c>
      <c r="DZ385" s="209"/>
      <c r="EA385" s="209"/>
      <c r="EB385" s="209" t="s">
        <v>51</v>
      </c>
      <c r="EC385" s="209" t="str">
        <f>DO385&amp;" "&amp;EB385</f>
        <v>0 Miles</v>
      </c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  <c r="EO385" s="209"/>
      <c r="EP385" s="209"/>
      <c r="EQ385" s="209"/>
      <c r="ER385" s="209"/>
      <c r="ES385" s="209"/>
      <c r="ET385" s="209"/>
      <c r="EU385" s="209"/>
      <c r="EV385" s="209"/>
      <c r="EW385" s="209"/>
      <c r="EX385" s="209"/>
      <c r="EY385" s="209"/>
      <c r="EZ385" s="209"/>
      <c r="FA385" s="209"/>
      <c r="FB385" s="209"/>
      <c r="FC385" s="209"/>
      <c r="FD385" s="209"/>
      <c r="FE385" s="209"/>
      <c r="FF385" s="209"/>
      <c r="FG385" s="209"/>
      <c r="FH385" s="209"/>
      <c r="FI385" s="209"/>
      <c r="FJ385" s="209"/>
      <c r="FK385" s="209"/>
      <c r="FL385" s="209"/>
      <c r="FM385" s="209"/>
      <c r="FN385" s="209"/>
      <c r="FO385" s="209"/>
    </row>
    <row r="386" spans="47:171" ht="16.2" hidden="1" thickTop="1" thickBot="1">
      <c r="DF386" s="1"/>
      <c r="DG386" s="209"/>
      <c r="DH386" s="209"/>
      <c r="DI386" s="209"/>
      <c r="DJ386" s="275"/>
      <c r="DK386" s="275"/>
      <c r="DL386" s="275"/>
      <c r="DM386" s="275"/>
      <c r="DN386" s="275"/>
      <c r="DO386" s="275"/>
      <c r="DP386" s="1865" t="s">
        <v>198</v>
      </c>
      <c r="DQ386" s="384"/>
      <c r="DR386" s="276"/>
      <c r="DS386" s="276"/>
      <c r="DT386" s="220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  <c r="EO386" s="209"/>
      <c r="EP386" s="209"/>
      <c r="EQ386" s="209"/>
      <c r="ER386" s="209"/>
      <c r="ES386" s="209"/>
      <c r="ET386" s="209"/>
      <c r="EU386" s="209"/>
      <c r="EV386" s="209"/>
      <c r="EW386" s="209"/>
      <c r="EX386" s="209"/>
      <c r="EY386" s="209"/>
      <c r="EZ386" s="209"/>
      <c r="FA386" s="209"/>
      <c r="FB386" s="209"/>
      <c r="FC386" s="209"/>
      <c r="FD386" s="209"/>
      <c r="FE386" s="209"/>
      <c r="FF386" s="209"/>
      <c r="FG386" s="209"/>
      <c r="FH386" s="209"/>
      <c r="FI386" s="209"/>
      <c r="FJ386" s="209"/>
      <c r="FK386" s="209"/>
      <c r="FL386" s="209"/>
      <c r="FM386" s="209"/>
      <c r="FN386" s="209"/>
      <c r="FO386" s="209"/>
    </row>
    <row r="387" spans="47:171" hidden="1">
      <c r="DF387" s="1"/>
      <c r="DG387" s="209"/>
      <c r="DH387" s="209">
        <f>DH384+DH385</f>
        <v>0</v>
      </c>
      <c r="DI387" s="209"/>
      <c r="DJ387" s="275"/>
      <c r="DK387" s="275"/>
      <c r="DL387" s="275"/>
      <c r="DM387" s="275"/>
      <c r="DN387" s="275"/>
      <c r="DO387" s="275"/>
      <c r="DP387" s="1865"/>
      <c r="DQ387" s="276">
        <f>DQ384+DQ385</f>
        <v>0</v>
      </c>
      <c r="DR387" s="276"/>
      <c r="DS387" s="276">
        <f>DQ387*0.8</f>
        <v>0</v>
      </c>
      <c r="DT387" s="220">
        <f>IF(DT384+DT385&gt;0,DT384+DT385,0)</f>
        <v>0</v>
      </c>
      <c r="DU387" s="382" t="b">
        <v>0</v>
      </c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  <c r="EO387" s="209"/>
      <c r="EP387" s="209"/>
      <c r="EQ387" s="209"/>
      <c r="ER387" s="209"/>
      <c r="ES387" s="209"/>
      <c r="ET387" s="209"/>
      <c r="EU387" s="209"/>
      <c r="EV387" s="209"/>
      <c r="EW387" s="209"/>
      <c r="EX387" s="209"/>
      <c r="EY387" s="209"/>
      <c r="EZ387" s="209"/>
      <c r="FA387" s="209"/>
      <c r="FB387" s="209"/>
      <c r="FC387" s="209"/>
      <c r="FD387" s="209"/>
      <c r="FE387" s="209"/>
      <c r="FF387" s="209"/>
      <c r="FG387" s="209"/>
      <c r="FH387" s="209"/>
      <c r="FI387" s="209"/>
      <c r="FJ387" s="209"/>
      <c r="FK387" s="209"/>
      <c r="FL387" s="209"/>
      <c r="FM387" s="209"/>
      <c r="FN387" s="209"/>
      <c r="FO387" s="209"/>
    </row>
    <row r="388" spans="47:171" hidden="1">
      <c r="DF388" s="1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20"/>
      <c r="DT388" s="220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  <c r="EO388" s="209"/>
      <c r="EP388" s="209"/>
      <c r="EQ388" s="209"/>
      <c r="ER388" s="209"/>
      <c r="ES388" s="209"/>
      <c r="ET388" s="209"/>
      <c r="EU388" s="209"/>
      <c r="EV388" s="209"/>
      <c r="EW388" s="209"/>
      <c r="EX388" s="209"/>
      <c r="EY388" s="209"/>
      <c r="EZ388" s="209"/>
      <c r="FA388" s="209"/>
      <c r="FB388" s="209"/>
      <c r="FC388" s="209"/>
      <c r="FD388" s="209"/>
      <c r="FE388" s="209"/>
      <c r="FF388" s="209"/>
      <c r="FG388" s="209"/>
      <c r="FH388" s="209"/>
      <c r="FI388" s="209"/>
      <c r="FJ388" s="209"/>
      <c r="FK388" s="209"/>
      <c r="FL388" s="209"/>
      <c r="FM388" s="209"/>
      <c r="FN388" s="209"/>
      <c r="FO388" s="209"/>
    </row>
    <row r="389" spans="47:171" hidden="1">
      <c r="DD389" s="334"/>
      <c r="DE389" s="334"/>
      <c r="DF389" s="334"/>
      <c r="DG389" s="385"/>
      <c r="DH389" s="385"/>
      <c r="DI389" s="385"/>
      <c r="DJ389" s="385"/>
      <c r="DK389" s="385"/>
      <c r="DL389" s="385"/>
      <c r="DM389" s="385"/>
      <c r="DN389" s="385"/>
      <c r="DO389" s="385"/>
      <c r="DP389" s="385"/>
      <c r="DQ389" s="385"/>
      <c r="DR389" s="385"/>
      <c r="DS389" s="386"/>
      <c r="DT389" s="386"/>
      <c r="DU389" s="385"/>
      <c r="DV389" s="385"/>
      <c r="DW389" s="385"/>
      <c r="DX389" s="385"/>
      <c r="DY389" s="385"/>
      <c r="DZ389" s="385"/>
      <c r="EA389" s="385"/>
      <c r="EB389" s="385"/>
      <c r="EC389" s="385"/>
      <c r="ED389" s="385"/>
      <c r="EE389" s="385"/>
      <c r="EF389" s="385"/>
      <c r="EG389" s="385"/>
      <c r="EH389" s="385"/>
      <c r="EI389" s="385"/>
      <c r="EJ389" s="385"/>
      <c r="EK389" s="385"/>
      <c r="EL389" s="385"/>
      <c r="EM389" s="385"/>
      <c r="EN389" s="385"/>
      <c r="EO389" s="385"/>
      <c r="EP389" s="385"/>
      <c r="EQ389" s="385"/>
      <c r="ER389" s="385"/>
      <c r="ES389" s="385"/>
      <c r="ET389" s="385"/>
      <c r="EU389" s="385"/>
      <c r="EV389" s="385"/>
      <c r="EW389" s="385"/>
      <c r="EX389" s="385"/>
      <c r="EY389" s="385"/>
      <c r="EZ389" s="385"/>
      <c r="FA389" s="385"/>
      <c r="FB389" s="385"/>
      <c r="FC389" s="385"/>
      <c r="FD389" s="385"/>
      <c r="FE389" s="385"/>
      <c r="FF389" s="385"/>
      <c r="FG389" s="385"/>
      <c r="FH389" s="385"/>
      <c r="FI389" s="385"/>
      <c r="FJ389" s="385"/>
      <c r="FK389" s="385"/>
      <c r="FL389" s="385"/>
      <c r="FM389" s="385"/>
      <c r="FN389" s="385"/>
      <c r="FO389" s="385"/>
    </row>
    <row r="390" spans="47:171" hidden="1">
      <c r="DF390" s="1"/>
      <c r="DG390" s="209"/>
      <c r="DH390" s="209"/>
      <c r="DI390" s="209"/>
      <c r="DJ390" s="209"/>
      <c r="DK390" s="209"/>
      <c r="DL390" s="209"/>
      <c r="DM390" s="209"/>
      <c r="DN390" s="209"/>
      <c r="DO390" s="209" t="s">
        <v>133</v>
      </c>
      <c r="DP390" s="209"/>
      <c r="DQ390" s="209"/>
      <c r="DR390" s="209"/>
      <c r="DS390" s="220"/>
      <c r="DT390" s="220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  <c r="EO390" s="209"/>
      <c r="EP390" s="209"/>
      <c r="EQ390" s="209"/>
      <c r="ER390" s="209"/>
      <c r="ES390" s="209"/>
      <c r="ET390" s="209"/>
      <c r="EU390" s="209"/>
      <c r="EV390" s="209"/>
      <c r="EW390" s="209"/>
      <c r="EX390" s="209"/>
      <c r="EY390" s="209"/>
      <c r="EZ390" s="209"/>
      <c r="FA390" s="209"/>
      <c r="FB390" s="209"/>
      <c r="FC390" s="209"/>
      <c r="FD390" s="209"/>
      <c r="FE390" s="209"/>
      <c r="FF390" s="209"/>
      <c r="FG390" s="209"/>
      <c r="FH390" s="209"/>
      <c r="FI390" s="209"/>
      <c r="FJ390" s="209"/>
      <c r="FK390" s="209"/>
      <c r="FL390" s="209"/>
      <c r="FM390" s="209"/>
      <c r="FN390" s="209"/>
      <c r="FO390" s="209"/>
    </row>
    <row r="391" spans="47:171" hidden="1">
      <c r="DF391" s="1"/>
      <c r="DG391" s="209"/>
      <c r="DH391" s="209"/>
      <c r="DI391" s="209"/>
      <c r="DJ391" s="209"/>
      <c r="DK391" s="209"/>
      <c r="DL391" s="209"/>
      <c r="DM391" s="275">
        <f>DR457</f>
        <v>0</v>
      </c>
      <c r="DN391" s="387" t="str">
        <f>IF(DO384=0,"",DO384/DM391)</f>
        <v/>
      </c>
      <c r="DO391" s="209" t="s">
        <v>263</v>
      </c>
      <c r="DP391" s="209">
        <f>IF(DO384=1,0,DO384)</f>
        <v>0</v>
      </c>
      <c r="DQ391" s="209" t="e">
        <f>DO385/DM391</f>
        <v>#DIV/0!</v>
      </c>
      <c r="DR391" s="209"/>
      <c r="DS391" s="220"/>
      <c r="DT391" s="220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  <c r="EO391" s="209"/>
      <c r="EP391" s="209"/>
      <c r="EQ391" s="209"/>
      <c r="ER391" s="209"/>
      <c r="ES391" s="209"/>
      <c r="ET391" s="209"/>
      <c r="EU391" s="209"/>
      <c r="EV391" s="209"/>
      <c r="EW391" s="209"/>
      <c r="EX391" s="209"/>
      <c r="EY391" s="209"/>
      <c r="EZ391" s="209"/>
      <c r="FA391" s="209"/>
      <c r="FB391" s="209"/>
      <c r="FC391" s="209"/>
      <c r="FD391" s="209"/>
      <c r="FE391" s="209"/>
      <c r="FF391" s="209"/>
      <c r="FG391" s="209"/>
      <c r="FH391" s="209"/>
      <c r="FI391" s="209"/>
      <c r="FJ391" s="209"/>
      <c r="FK391" s="209"/>
      <c r="FL391" s="209"/>
      <c r="FM391" s="209"/>
      <c r="FN391" s="209"/>
      <c r="FO391" s="209"/>
    </row>
    <row r="392" spans="47:171" hidden="1">
      <c r="DF392" s="1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20"/>
      <c r="DT392" s="220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  <c r="EO392" s="209"/>
      <c r="EP392" s="209"/>
      <c r="EQ392" s="209"/>
      <c r="ER392" s="209"/>
      <c r="ES392" s="209"/>
      <c r="ET392" s="209"/>
      <c r="EU392" s="209"/>
      <c r="EV392" s="209"/>
      <c r="EW392" s="209"/>
      <c r="EX392" s="209"/>
      <c r="EY392" s="209"/>
      <c r="EZ392" s="209"/>
      <c r="FA392" s="209"/>
      <c r="FB392" s="209"/>
      <c r="FC392" s="209"/>
      <c r="FD392" s="209"/>
      <c r="FE392" s="209"/>
      <c r="FF392" s="209"/>
      <c r="FG392" s="209"/>
      <c r="FH392" s="209"/>
      <c r="FI392" s="209"/>
      <c r="FJ392" s="209"/>
      <c r="FK392" s="209"/>
      <c r="FL392" s="209"/>
      <c r="FM392" s="209"/>
      <c r="FN392" s="209"/>
      <c r="FO392" s="209"/>
    </row>
    <row r="393" spans="47:171" hidden="1">
      <c r="DF393" s="1"/>
      <c r="DG393" s="209"/>
      <c r="DH393" s="209"/>
      <c r="DI393" s="209"/>
      <c r="DJ393" s="388">
        <v>1</v>
      </c>
      <c r="DK393" s="275">
        <f>IF(FL21="",0,IF(FL21=0,0,FL21))</f>
        <v>0</v>
      </c>
      <c r="DL393" s="275" t="s">
        <v>129</v>
      </c>
      <c r="DM393" s="275">
        <f>IF(DK393=0,0,DM391)</f>
        <v>0</v>
      </c>
      <c r="DN393" s="275" t="s">
        <v>129</v>
      </c>
      <c r="DO393" s="276">
        <f>DX384</f>
        <v>0</v>
      </c>
      <c r="DP393" s="1559" t="s">
        <v>199</v>
      </c>
      <c r="DQ393" s="276">
        <f>DK393*DM393*DO393</f>
        <v>0</v>
      </c>
      <c r="DR393" s="276"/>
      <c r="DS393" s="276">
        <f>IF(DU384=TRUE,DQ393*0.8,0)</f>
        <v>0</v>
      </c>
      <c r="DT393" s="220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  <c r="EO393" s="209"/>
      <c r="EP393" s="209"/>
      <c r="EQ393" s="209"/>
      <c r="ER393" s="209"/>
      <c r="ES393" s="209"/>
      <c r="ET393" s="209"/>
      <c r="EU393" s="209"/>
      <c r="EV393" s="209"/>
      <c r="EW393" s="209"/>
      <c r="EX393" s="209"/>
      <c r="EY393" s="209"/>
      <c r="EZ393" s="209"/>
      <c r="FA393" s="209"/>
      <c r="FB393" s="209"/>
      <c r="FC393" s="209"/>
      <c r="FD393" s="209"/>
      <c r="FE393" s="209"/>
      <c r="FF393" s="209"/>
      <c r="FG393" s="209"/>
      <c r="FH393" s="209"/>
      <c r="FI393" s="209"/>
      <c r="FJ393" s="209"/>
      <c r="FK393" s="209"/>
      <c r="FL393" s="209"/>
      <c r="FM393" s="209"/>
      <c r="FN393" s="209"/>
      <c r="FO393" s="209"/>
    </row>
    <row r="394" spans="47:171" hidden="1">
      <c r="DF394" s="1"/>
      <c r="DG394" s="209"/>
      <c r="DH394" s="209"/>
      <c r="DI394" s="209"/>
      <c r="DJ394" s="388">
        <v>0.75</v>
      </c>
      <c r="DK394" s="275">
        <f>IF(FL22="",0,IF(FL22=0,0,FL22))</f>
        <v>0</v>
      </c>
      <c r="DL394" s="275" t="s">
        <v>129</v>
      </c>
      <c r="DM394" s="275">
        <f>IF(DK394=0,0,DM391)</f>
        <v>0</v>
      </c>
      <c r="DN394" s="275" t="s">
        <v>129</v>
      </c>
      <c r="DO394" s="276">
        <f>DX384*0.75</f>
        <v>0</v>
      </c>
      <c r="DP394" s="1559" t="s">
        <v>199</v>
      </c>
      <c r="DQ394" s="276">
        <f>DK394*DM394*DO394</f>
        <v>0</v>
      </c>
      <c r="DR394" s="276"/>
      <c r="DS394" s="220">
        <f>IF(DU385=TRUE,DQ394*0.8,0)</f>
        <v>0</v>
      </c>
      <c r="DT394" s="220"/>
      <c r="DU394" s="209"/>
      <c r="DV394" s="209"/>
      <c r="DW394" s="220" t="e">
        <f>IF(#REF!+DS385=0,0,#REF!+DS385)</f>
        <v>#REF!</v>
      </c>
      <c r="DX394" s="209" t="s">
        <v>264</v>
      </c>
      <c r="DY394" s="220" t="e">
        <f>DX394&amp; " " &amp;DW394</f>
        <v>#REF!</v>
      </c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  <c r="EO394" s="209"/>
      <c r="EP394" s="209"/>
      <c r="EQ394" s="209"/>
      <c r="ER394" s="209"/>
      <c r="ES394" s="209"/>
      <c r="ET394" s="209"/>
      <c r="EU394" s="209"/>
      <c r="EV394" s="209"/>
      <c r="EW394" s="209"/>
      <c r="EX394" s="209"/>
      <c r="EY394" s="209"/>
      <c r="EZ394" s="209"/>
      <c r="FA394" s="209"/>
      <c r="FB394" s="209"/>
      <c r="FC394" s="209"/>
      <c r="FD394" s="209"/>
      <c r="FE394" s="209"/>
      <c r="FF394" s="209"/>
      <c r="FG394" s="209"/>
      <c r="FH394" s="209"/>
      <c r="FI394" s="209"/>
      <c r="FJ394" s="209"/>
      <c r="FK394" s="209"/>
      <c r="FL394" s="209"/>
      <c r="FM394" s="209"/>
      <c r="FN394" s="209"/>
      <c r="FO394" s="209"/>
    </row>
    <row r="395" spans="47:171" hidden="1">
      <c r="DF395" s="1"/>
      <c r="DG395" s="209"/>
      <c r="DH395" s="209"/>
      <c r="DI395" s="209"/>
      <c r="DJ395" s="388">
        <v>0.5</v>
      </c>
      <c r="DK395" s="275">
        <f>IF(FL24="",0,IF(FL24=0,0,FL24))</f>
        <v>0</v>
      </c>
      <c r="DL395" s="275" t="s">
        <v>129</v>
      </c>
      <c r="DM395" s="275">
        <f>IF(DK395=0,0,DM391)</f>
        <v>0</v>
      </c>
      <c r="DN395" s="275" t="s">
        <v>129</v>
      </c>
      <c r="DO395" s="276">
        <f>DX384*0.5</f>
        <v>0</v>
      </c>
      <c r="DP395" s="1559" t="s">
        <v>199</v>
      </c>
      <c r="DQ395" s="276">
        <f>DK395*DM395*DO395</f>
        <v>0</v>
      </c>
      <c r="DR395" s="276"/>
      <c r="DS395" s="220">
        <f>IF(DU385=TRUE,DQ395*0.8,0)</f>
        <v>0</v>
      </c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  <c r="EO395" s="209"/>
      <c r="EP395" s="209"/>
      <c r="EQ395" s="209"/>
      <c r="ER395" s="209"/>
      <c r="ES395" s="209"/>
      <c r="ET395" s="209"/>
      <c r="EU395" s="209"/>
      <c r="EV395" s="209"/>
      <c r="EW395" s="209"/>
      <c r="EX395" s="209"/>
      <c r="EY395" s="209"/>
      <c r="EZ395" s="209"/>
      <c r="FA395" s="209"/>
      <c r="FB395" s="209"/>
      <c r="FC395" s="209"/>
      <c r="FD395" s="209"/>
      <c r="FE395" s="209"/>
      <c r="FF395" s="209"/>
      <c r="FG395" s="209"/>
      <c r="FH395" s="209"/>
      <c r="FI395" s="209"/>
      <c r="FJ395" s="209"/>
      <c r="FK395" s="209"/>
      <c r="FL395" s="209"/>
      <c r="FM395" s="209"/>
      <c r="FN395" s="209"/>
      <c r="FO395" s="209"/>
    </row>
    <row r="396" spans="47:171" ht="15.6" hidden="1" thickBot="1">
      <c r="DD396" s="337"/>
      <c r="DE396" s="337"/>
      <c r="DG396" s="209"/>
      <c r="DH396" s="209"/>
      <c r="DI396" s="209"/>
      <c r="DJ396" s="1559"/>
      <c r="DK396" s="1559"/>
      <c r="DL396" s="1559"/>
      <c r="DM396" s="1559"/>
      <c r="DN396" s="1559"/>
      <c r="DO396" s="1559"/>
      <c r="DP396" s="1865" t="s">
        <v>198</v>
      </c>
      <c r="DQ396" s="389"/>
      <c r="DR396" s="1560"/>
      <c r="DS396" s="1560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1561"/>
      <c r="EO396" s="1561"/>
      <c r="EP396" s="1561"/>
      <c r="EQ396" s="1561"/>
      <c r="ER396" s="1561"/>
      <c r="ES396" s="1561"/>
      <c r="ET396" s="1561"/>
      <c r="EU396" s="1561"/>
      <c r="EV396" s="1561"/>
      <c r="EW396" s="1561"/>
      <c r="EX396" s="1561"/>
      <c r="EY396" s="1561"/>
      <c r="EZ396" s="1561"/>
      <c r="FA396" s="1561"/>
      <c r="FB396" s="1561"/>
      <c r="FC396" s="1561"/>
      <c r="FD396" s="1561"/>
      <c r="FE396" s="1561"/>
      <c r="FF396" s="1561"/>
      <c r="FG396" s="1561"/>
      <c r="FH396" s="1561"/>
      <c r="FI396" s="1561"/>
      <c r="FJ396" s="1561"/>
      <c r="FK396" s="1561"/>
      <c r="FL396" s="1561"/>
      <c r="FM396" s="1561"/>
      <c r="FN396" s="1561"/>
      <c r="FO396" s="1561"/>
    </row>
    <row r="397" spans="47:171" hidden="1">
      <c r="DF397" s="1"/>
      <c r="DG397" s="209"/>
      <c r="DH397" s="209"/>
      <c r="DI397" s="209"/>
      <c r="DJ397" s="275"/>
      <c r="DK397" s="275">
        <f>DK393+DK394+DK395</f>
        <v>0</v>
      </c>
      <c r="DL397" s="275"/>
      <c r="DM397" s="275"/>
      <c r="DN397" s="276">
        <f>DO393</f>
        <v>0</v>
      </c>
      <c r="DO397" s="209" t="e">
        <f>DN397*DO398/DN398</f>
        <v>#DIV/0!</v>
      </c>
      <c r="DP397" s="1865"/>
      <c r="DQ397" s="276">
        <f>IF(DK397&gt;=1,DQ393+DQ394+DQ395,0)</f>
        <v>0</v>
      </c>
      <c r="DR397" s="276"/>
      <c r="DS397" s="276">
        <f>DS393+DS394+DS395</f>
        <v>0</v>
      </c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  <c r="EO397" s="209"/>
      <c r="EP397" s="209"/>
      <c r="EQ397" s="209"/>
      <c r="ER397" s="209"/>
      <c r="ES397" s="209"/>
      <c r="ET397" s="209"/>
      <c r="EU397" s="209"/>
      <c r="EV397" s="209"/>
      <c r="EW397" s="209"/>
      <c r="EX397" s="209"/>
      <c r="EY397" s="209"/>
      <c r="EZ397" s="209"/>
      <c r="FA397" s="209"/>
      <c r="FB397" s="209"/>
      <c r="FC397" s="209"/>
      <c r="FD397" s="209"/>
      <c r="FE397" s="209"/>
      <c r="FF397" s="209"/>
      <c r="FG397" s="209"/>
      <c r="FH397" s="209"/>
      <c r="FI397" s="209"/>
      <c r="FJ397" s="209"/>
      <c r="FK397" s="209"/>
      <c r="FL397" s="209"/>
      <c r="FM397" s="209"/>
      <c r="FN397" s="209"/>
      <c r="FO397" s="209"/>
    </row>
    <row r="398" spans="47:171" hidden="1">
      <c r="DF398" s="1"/>
      <c r="DG398" s="209"/>
      <c r="DH398" s="209"/>
      <c r="DI398" s="209"/>
      <c r="DJ398" s="275"/>
      <c r="DK398" s="275"/>
      <c r="DL398" s="275"/>
      <c r="DM398" s="275"/>
      <c r="DN398" s="276">
        <f>IF(DQ397=0,0,DQ397/DM391)</f>
        <v>0</v>
      </c>
      <c r="DO398" s="276"/>
      <c r="DP398" s="1596"/>
      <c r="DQ398" s="276"/>
      <c r="DR398" s="276"/>
      <c r="DS398" s="276"/>
      <c r="DT398" s="220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  <c r="EO398" s="209"/>
      <c r="EP398" s="209"/>
      <c r="EQ398" s="209"/>
      <c r="ER398" s="209"/>
      <c r="ES398" s="209"/>
      <c r="ET398" s="209"/>
      <c r="EU398" s="209"/>
      <c r="EV398" s="209"/>
      <c r="EW398" s="209"/>
      <c r="EX398" s="209"/>
      <c r="EY398" s="209"/>
      <c r="EZ398" s="209"/>
      <c r="FA398" s="209"/>
      <c r="FB398" s="209"/>
      <c r="FC398" s="209"/>
      <c r="FD398" s="209"/>
      <c r="FE398" s="209"/>
      <c r="FF398" s="209"/>
      <c r="FG398" s="209"/>
      <c r="FH398" s="209"/>
      <c r="FI398" s="209"/>
      <c r="FJ398" s="209"/>
      <c r="FK398" s="209"/>
      <c r="FL398" s="209"/>
      <c r="FM398" s="209"/>
      <c r="FN398" s="209"/>
      <c r="FO398" s="209"/>
    </row>
    <row r="399" spans="47:171" hidden="1">
      <c r="DF399" s="1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20" t="str">
        <f>IF(DQ397=0,"",DQ397/DM391)</f>
        <v/>
      </c>
      <c r="DR399" s="209"/>
      <c r="DS399" s="220"/>
      <c r="DT399" s="220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  <c r="EO399" s="209"/>
      <c r="EP399" s="209"/>
      <c r="EQ399" s="209"/>
      <c r="ER399" s="209"/>
      <c r="ES399" s="209"/>
      <c r="ET399" s="209"/>
      <c r="EU399" s="209"/>
      <c r="EV399" s="209"/>
      <c r="EW399" s="209"/>
      <c r="EX399" s="209"/>
      <c r="EY399" s="209"/>
      <c r="EZ399" s="209"/>
      <c r="FA399" s="209"/>
      <c r="FB399" s="209"/>
      <c r="FC399" s="209"/>
      <c r="FD399" s="209"/>
      <c r="FE399" s="209"/>
      <c r="FF399" s="209"/>
      <c r="FG399" s="209"/>
      <c r="FH399" s="209"/>
      <c r="FI399" s="209"/>
      <c r="FJ399" s="209"/>
      <c r="FK399" s="209"/>
      <c r="FL399" s="209"/>
      <c r="FM399" s="209"/>
      <c r="FN399" s="209"/>
      <c r="FO399" s="209"/>
    </row>
    <row r="400" spans="47:171" hidden="1">
      <c r="DF400" s="1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17" t="b">
        <v>0</v>
      </c>
      <c r="DS400" s="257">
        <f>IF(DR400=TRUE,ED216+ED217,0)</f>
        <v>0</v>
      </c>
      <c r="DT400" s="220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  <c r="EO400" s="209"/>
      <c r="EP400" s="209"/>
      <c r="EQ400" s="209"/>
      <c r="ER400" s="209"/>
      <c r="ES400" s="209"/>
      <c r="ET400" s="209"/>
      <c r="EU400" s="209"/>
      <c r="EV400" s="209"/>
      <c r="EW400" s="209"/>
      <c r="EX400" s="209"/>
      <c r="EY400" s="209"/>
      <c r="EZ400" s="209"/>
      <c r="FA400" s="209"/>
      <c r="FB400" s="209"/>
      <c r="FC400" s="209"/>
      <c r="FD400" s="209"/>
      <c r="FE400" s="209"/>
      <c r="FF400" s="209"/>
      <c r="FG400" s="209"/>
      <c r="FH400" s="209"/>
      <c r="FI400" s="209"/>
      <c r="FJ400" s="209"/>
      <c r="FK400" s="209"/>
      <c r="FL400" s="209"/>
      <c r="FM400" s="209"/>
      <c r="FN400" s="209"/>
      <c r="FO400" s="209"/>
    </row>
    <row r="401" spans="108:171" hidden="1">
      <c r="DF401" s="1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20"/>
      <c r="DT401" s="220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  <c r="EO401" s="209"/>
      <c r="EP401" s="209"/>
      <c r="EQ401" s="209"/>
      <c r="ER401" s="209"/>
      <c r="ES401" s="209"/>
      <c r="ET401" s="209"/>
      <c r="EU401" s="209"/>
      <c r="EV401" s="209"/>
      <c r="EW401" s="209"/>
      <c r="EX401" s="209"/>
      <c r="EY401" s="209"/>
      <c r="EZ401" s="209"/>
      <c r="FA401" s="209"/>
      <c r="FB401" s="209"/>
      <c r="FC401" s="209"/>
      <c r="FD401" s="209"/>
      <c r="FE401" s="209"/>
      <c r="FF401" s="209"/>
      <c r="FG401" s="209"/>
      <c r="FH401" s="209"/>
      <c r="FI401" s="209"/>
      <c r="FJ401" s="209"/>
      <c r="FK401" s="209"/>
      <c r="FL401" s="209"/>
      <c r="FM401" s="209"/>
      <c r="FN401" s="209"/>
      <c r="FO401" s="209"/>
    </row>
    <row r="402" spans="108:171" hidden="1">
      <c r="DF402" s="1"/>
      <c r="DG402" s="209"/>
      <c r="DH402" s="209"/>
      <c r="DI402" s="209"/>
      <c r="DJ402" s="209"/>
      <c r="DK402" s="209"/>
      <c r="DL402" s="209"/>
      <c r="DM402" s="209"/>
      <c r="DN402" s="209"/>
      <c r="DO402" s="209" t="s">
        <v>102</v>
      </c>
      <c r="DP402" s="209"/>
      <c r="DQ402" s="209"/>
      <c r="DR402" s="209"/>
      <c r="DS402" s="220"/>
      <c r="DT402" s="220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  <c r="EO402" s="209"/>
      <c r="EP402" s="209"/>
      <c r="EQ402" s="209"/>
      <c r="ER402" s="209"/>
      <c r="ES402" s="209"/>
      <c r="ET402" s="209"/>
      <c r="EU402" s="209"/>
      <c r="EV402" s="209"/>
      <c r="EW402" s="209"/>
      <c r="EX402" s="209"/>
      <c r="EY402" s="209"/>
      <c r="EZ402" s="209"/>
      <c r="FA402" s="209"/>
      <c r="FB402" s="209"/>
      <c r="FC402" s="209"/>
      <c r="FD402" s="209"/>
      <c r="FE402" s="209"/>
      <c r="FF402" s="209"/>
      <c r="FG402" s="209"/>
      <c r="FH402" s="209"/>
      <c r="FI402" s="209"/>
      <c r="FJ402" s="209"/>
      <c r="FK402" s="209"/>
      <c r="FL402" s="209"/>
      <c r="FM402" s="209"/>
      <c r="FN402" s="209"/>
      <c r="FO402" s="209"/>
    </row>
    <row r="403" spans="108:171" ht="18.600000000000001" hidden="1">
      <c r="DF403" s="1"/>
      <c r="DG403" s="209"/>
      <c r="DH403" s="209"/>
      <c r="DI403" s="209"/>
      <c r="DJ403" s="209"/>
      <c r="DK403" s="209"/>
      <c r="DL403" s="209"/>
      <c r="DM403" s="209"/>
      <c r="DN403" s="209"/>
      <c r="DO403" s="209" t="s">
        <v>31</v>
      </c>
      <c r="DP403" s="209">
        <f>IF(BM27="yes",1,IF(BM27="No",2,IF(BM27="",2)))</f>
        <v>2</v>
      </c>
      <c r="DQ403" s="390">
        <f>IF(DP403=2,0,IF(DP403=1,VLOOKUP(DR420,DE:DF,2,FALSE)))</f>
        <v>0</v>
      </c>
      <c r="DR403" s="391">
        <f>IF(DP403=1,DQ403,IF(DP403=2,0))</f>
        <v>0</v>
      </c>
      <c r="DS403" s="276">
        <f>IF(DU387=TRUE,DQ403*0.8,0)</f>
        <v>0</v>
      </c>
      <c r="DT403" s="392">
        <f>IF(DP403=1,DS403,IF(DP403=2,0))</f>
        <v>0</v>
      </c>
      <c r="DU403" s="209" t="e">
        <f>VLOOKUP(DR420,FA:FB,2,FALSE)</f>
        <v>#N/A</v>
      </c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  <c r="EO403" s="209"/>
      <c r="EP403" s="209"/>
      <c r="EQ403" s="209"/>
      <c r="ER403" s="209"/>
      <c r="ES403" s="209"/>
      <c r="ET403" s="209"/>
      <c r="EU403" s="209"/>
      <c r="EV403" s="209"/>
      <c r="EW403" s="209"/>
      <c r="EX403" s="209"/>
      <c r="EY403" s="209"/>
      <c r="EZ403" s="209"/>
      <c r="FA403" s="209"/>
      <c r="FB403" s="209"/>
      <c r="FC403" s="209"/>
      <c r="FD403" s="209"/>
      <c r="FE403" s="209"/>
      <c r="FF403" s="209"/>
      <c r="FG403" s="209"/>
      <c r="FH403" s="209"/>
      <c r="FI403" s="209"/>
      <c r="FJ403" s="209"/>
      <c r="FK403" s="209"/>
      <c r="FL403" s="209"/>
      <c r="FM403" s="209"/>
      <c r="FN403" s="209"/>
      <c r="FO403" s="209"/>
    </row>
    <row r="404" spans="108:171" hidden="1">
      <c r="DF404" s="1"/>
      <c r="DG404" s="209"/>
      <c r="DH404" s="209"/>
      <c r="DI404" s="209"/>
      <c r="DJ404" s="209"/>
      <c r="DK404" s="209"/>
      <c r="DL404" s="209"/>
      <c r="DM404" s="209"/>
      <c r="DN404" s="209"/>
      <c r="DO404" s="209" t="s">
        <v>37</v>
      </c>
      <c r="DP404" s="209"/>
      <c r="DQ404" s="209"/>
      <c r="DR404" s="209"/>
      <c r="DS404" s="220"/>
      <c r="DT404" s="220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  <c r="EO404" s="209"/>
      <c r="EP404" s="209"/>
      <c r="EQ404" s="209"/>
      <c r="ER404" s="209"/>
      <c r="ES404" s="209"/>
      <c r="ET404" s="209"/>
      <c r="EU404" s="209"/>
      <c r="EV404" s="209"/>
      <c r="EW404" s="209"/>
      <c r="EX404" s="209"/>
      <c r="EY404" s="209"/>
      <c r="EZ404" s="209"/>
      <c r="FA404" s="209"/>
      <c r="FB404" s="209"/>
      <c r="FC404" s="209"/>
      <c r="FD404" s="209"/>
      <c r="FE404" s="209"/>
      <c r="FF404" s="209"/>
      <c r="FG404" s="209"/>
      <c r="FH404" s="209"/>
      <c r="FI404" s="209"/>
      <c r="FJ404" s="209"/>
      <c r="FK404" s="209"/>
      <c r="FL404" s="209"/>
      <c r="FM404" s="209"/>
      <c r="FN404" s="209"/>
      <c r="FO404" s="209"/>
    </row>
    <row r="405" spans="108:171" hidden="1">
      <c r="DD405" s="331"/>
      <c r="DE405" s="331"/>
      <c r="DF405" s="331"/>
      <c r="DG405" s="377"/>
      <c r="DH405" s="377"/>
      <c r="DI405" s="377"/>
      <c r="DJ405" s="377"/>
      <c r="DK405" s="377"/>
      <c r="DL405" s="377"/>
      <c r="DM405" s="377"/>
      <c r="DN405" s="377"/>
      <c r="DO405" s="377"/>
      <c r="DP405" s="377"/>
      <c r="DQ405" s="377"/>
      <c r="DR405" s="377"/>
      <c r="DS405" s="378"/>
      <c r="DT405" s="378"/>
      <c r="DU405" s="377"/>
      <c r="DV405" s="377"/>
      <c r="DW405" s="377"/>
      <c r="DX405" s="377"/>
      <c r="DY405" s="377"/>
      <c r="DZ405" s="377"/>
      <c r="EA405" s="377"/>
      <c r="EB405" s="377"/>
      <c r="EC405" s="377"/>
      <c r="ED405" s="377"/>
      <c r="EE405" s="377"/>
      <c r="EF405" s="377"/>
      <c r="EG405" s="377"/>
      <c r="EH405" s="377"/>
      <c r="EI405" s="377"/>
      <c r="EJ405" s="377"/>
      <c r="EK405" s="377"/>
      <c r="EL405" s="377"/>
      <c r="EM405" s="377"/>
      <c r="EN405" s="377"/>
      <c r="EO405" s="377"/>
      <c r="EP405" s="377"/>
      <c r="EQ405" s="377"/>
      <c r="ER405" s="377"/>
      <c r="ES405" s="377"/>
      <c r="ET405" s="377"/>
      <c r="EU405" s="377"/>
      <c r="EV405" s="377"/>
      <c r="EW405" s="377"/>
      <c r="EX405" s="377"/>
      <c r="EY405" s="377"/>
      <c r="EZ405" s="377"/>
      <c r="FA405" s="377"/>
      <c r="FB405" s="377"/>
      <c r="FC405" s="377"/>
      <c r="FD405" s="377"/>
      <c r="FE405" s="377"/>
      <c r="FF405" s="377"/>
      <c r="FG405" s="377"/>
      <c r="FH405" s="377"/>
      <c r="FI405" s="377"/>
      <c r="FJ405" s="377"/>
      <c r="FK405" s="377"/>
      <c r="FL405" s="377"/>
      <c r="FM405" s="377"/>
      <c r="FN405" s="377"/>
      <c r="FO405" s="377"/>
    </row>
    <row r="406" spans="108:171" hidden="1">
      <c r="DE406" s="335"/>
      <c r="DF406" s="335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R406" s="276"/>
      <c r="DS406" s="276">
        <f>DT387+DS397+DS403+DR378</f>
        <v>0</v>
      </c>
      <c r="DT406" s="310" t="e">
        <f>DS406/DQ407</f>
        <v>#DIV/0!</v>
      </c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  <c r="EO406" s="209"/>
      <c r="EP406" s="209"/>
      <c r="EQ406" s="209"/>
      <c r="ER406" s="209"/>
      <c r="ES406" s="209"/>
      <c r="ET406" s="209"/>
      <c r="EU406" s="209"/>
      <c r="EV406" s="209"/>
      <c r="EW406" s="209"/>
      <c r="EX406" s="209"/>
      <c r="EY406" s="209"/>
      <c r="EZ406" s="209"/>
      <c r="FA406" s="209"/>
      <c r="FB406" s="209"/>
      <c r="FC406" s="209"/>
      <c r="FD406" s="209"/>
      <c r="FE406" s="209"/>
      <c r="FF406" s="209"/>
      <c r="FG406" s="209"/>
      <c r="FH406" s="209"/>
      <c r="FI406" s="209"/>
      <c r="FJ406" s="209"/>
      <c r="FK406" s="209"/>
      <c r="FL406" s="209"/>
      <c r="FM406" s="209"/>
      <c r="FN406" s="209"/>
      <c r="FO406" s="209"/>
    </row>
    <row r="407" spans="108:171" hidden="1">
      <c r="DF407" s="1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590">
        <f>DQ376+DQ378+DQ387+DQ397+ct</f>
        <v>0</v>
      </c>
      <c r="DR407" s="209"/>
      <c r="DS407" s="220">
        <f>DT387+DS397+DS403+DR378+DS400</f>
        <v>0</v>
      </c>
      <c r="DT407" s="310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  <c r="EO407" s="209"/>
      <c r="EP407" s="209"/>
      <c r="EQ407" s="209"/>
      <c r="ER407" s="209"/>
      <c r="ES407" s="209"/>
      <c r="ET407" s="209"/>
      <c r="EU407" s="209"/>
      <c r="EV407" s="209"/>
      <c r="EW407" s="209"/>
      <c r="EX407" s="209"/>
      <c r="EY407" s="209"/>
      <c r="EZ407" s="209"/>
      <c r="FA407" s="209"/>
      <c r="FB407" s="209"/>
      <c r="FC407" s="209"/>
      <c r="FD407" s="209"/>
      <c r="FE407" s="209"/>
      <c r="FF407" s="209"/>
      <c r="FG407" s="209"/>
      <c r="FH407" s="209"/>
      <c r="FI407" s="209"/>
      <c r="FJ407" s="209"/>
      <c r="FK407" s="209"/>
      <c r="FL407" s="209"/>
      <c r="FM407" s="209"/>
      <c r="FN407" s="209"/>
      <c r="FO407" s="209"/>
    </row>
    <row r="408" spans="108:171" hidden="1">
      <c r="DF408" s="1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20"/>
      <c r="DT408" s="310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  <c r="EO408" s="209"/>
      <c r="EP408" s="209"/>
      <c r="EQ408" s="209"/>
      <c r="ER408" s="209"/>
      <c r="ES408" s="209"/>
      <c r="ET408" s="209"/>
      <c r="EU408" s="209"/>
      <c r="EV408" s="209"/>
      <c r="EW408" s="209"/>
      <c r="EX408" s="209"/>
      <c r="EY408" s="209"/>
      <c r="EZ408" s="209"/>
      <c r="FA408" s="209"/>
      <c r="FB408" s="209"/>
      <c r="FC408" s="209"/>
      <c r="FD408" s="209"/>
      <c r="FE408" s="209"/>
      <c r="FF408" s="209"/>
      <c r="FG408" s="209"/>
      <c r="FH408" s="209"/>
      <c r="FI408" s="209"/>
      <c r="FJ408" s="209"/>
      <c r="FK408" s="209"/>
      <c r="FL408" s="209"/>
      <c r="FM408" s="209"/>
      <c r="FN408" s="209"/>
      <c r="FO408" s="209"/>
    </row>
    <row r="409" spans="108:171" hidden="1">
      <c r="DD409" s="335"/>
      <c r="DE409" s="335"/>
      <c r="DF409" s="335"/>
      <c r="DG409" s="220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20">
        <f>DQ407</f>
        <v>0</v>
      </c>
      <c r="DS409" s="220">
        <f>DQ407-DS406+DS400</f>
        <v>0</v>
      </c>
      <c r="DT409" s="310" t="e">
        <f>DT406</f>
        <v>#DIV/0!</v>
      </c>
      <c r="DU409" s="310" t="e">
        <f>1-DT409</f>
        <v>#DIV/0!</v>
      </c>
      <c r="DV409" s="310">
        <v>1</v>
      </c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  <c r="EO409" s="209"/>
      <c r="EP409" s="209"/>
      <c r="EQ409" s="209"/>
      <c r="ER409" s="209"/>
      <c r="ES409" s="209"/>
      <c r="ET409" s="209"/>
      <c r="EU409" s="209"/>
      <c r="EV409" s="209"/>
      <c r="EW409" s="209"/>
      <c r="EX409" s="209"/>
      <c r="EY409" s="209"/>
      <c r="EZ409" s="209"/>
      <c r="FA409" s="209"/>
      <c r="FB409" s="209"/>
      <c r="FC409" s="209"/>
      <c r="FD409" s="209"/>
      <c r="FE409" s="209"/>
      <c r="FF409" s="209"/>
      <c r="FG409" s="209"/>
      <c r="FH409" s="209"/>
      <c r="FI409" s="209"/>
      <c r="FJ409" s="209"/>
      <c r="FK409" s="209"/>
      <c r="FL409" s="209"/>
      <c r="FM409" s="209"/>
      <c r="FN409" s="209"/>
      <c r="FO409" s="209"/>
    </row>
    <row r="410" spans="108:171" ht="18.600000000000001" hidden="1">
      <c r="DD410" s="393"/>
      <c r="DE410" s="394"/>
      <c r="DF410" s="394"/>
      <c r="DG410" s="395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S410" s="220"/>
      <c r="DT410" s="209">
        <v>0</v>
      </c>
      <c r="DU410" s="209">
        <v>1</v>
      </c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  <c r="EO410" s="209"/>
      <c r="EP410" s="209"/>
      <c r="EQ410" s="209"/>
      <c r="ER410" s="209"/>
      <c r="ES410" s="209"/>
      <c r="ET410" s="209"/>
      <c r="EU410" s="209"/>
      <c r="EV410" s="209"/>
      <c r="EW410" s="209"/>
      <c r="EX410" s="209"/>
      <c r="EY410" s="209"/>
      <c r="EZ410" s="209"/>
      <c r="FA410" s="209"/>
      <c r="FB410" s="209"/>
      <c r="FC410" s="209"/>
      <c r="FD410" s="209"/>
      <c r="FE410" s="209"/>
      <c r="FF410" s="209"/>
      <c r="FG410" s="209"/>
      <c r="FH410" s="209"/>
      <c r="FI410" s="209"/>
      <c r="FJ410" s="209"/>
      <c r="FK410" s="209"/>
      <c r="FL410" s="209"/>
      <c r="FM410" s="209"/>
      <c r="FN410" s="209"/>
      <c r="FO410" s="209"/>
    </row>
    <row r="411" spans="108:171" ht="18.600000000000001" hidden="1">
      <c r="DD411" s="396"/>
      <c r="DE411" s="397"/>
      <c r="DF411" s="397"/>
      <c r="DG411" s="398"/>
      <c r="DH411" s="209"/>
      <c r="DI411" s="209"/>
      <c r="DJ411" s="220"/>
      <c r="DK411" s="209"/>
      <c r="DL411" s="209"/>
      <c r="DM411" s="209"/>
      <c r="DN411" s="209"/>
      <c r="DO411" s="209"/>
      <c r="DP411" s="209"/>
      <c r="DQ411" s="209"/>
      <c r="DR411" s="209"/>
      <c r="DS411" s="220"/>
      <c r="DT411" s="399" t="e">
        <f>-SIN(DU409*2*PI())</f>
        <v>#DIV/0!</v>
      </c>
      <c r="DU411" s="209" t="e">
        <f>COS(DU409*2*PI())</f>
        <v>#DIV/0!</v>
      </c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  <c r="EO411" s="209"/>
      <c r="EP411" s="209"/>
      <c r="EQ411" s="209"/>
      <c r="ER411" s="209"/>
      <c r="ES411" s="209"/>
      <c r="ET411" s="209"/>
      <c r="EU411" s="209"/>
      <c r="EV411" s="209"/>
      <c r="EW411" s="209"/>
      <c r="EX411" s="209"/>
      <c r="EY411" s="209"/>
      <c r="EZ411" s="209"/>
      <c r="FA411" s="209"/>
      <c r="FB411" s="209"/>
      <c r="FC411" s="209"/>
      <c r="FD411" s="209"/>
      <c r="FE411" s="209"/>
      <c r="FF411" s="209"/>
      <c r="FG411" s="209"/>
      <c r="FH411" s="209"/>
      <c r="FI411" s="209"/>
      <c r="FJ411" s="209"/>
      <c r="FK411" s="209"/>
      <c r="FL411" s="209"/>
      <c r="FM411" s="209"/>
      <c r="FN411" s="209"/>
      <c r="FO411" s="209"/>
    </row>
    <row r="412" spans="108:171" hidden="1">
      <c r="DF412" s="1"/>
      <c r="DG412" s="209"/>
      <c r="DH412" s="209"/>
      <c r="DI412" s="209"/>
      <c r="DJ412" s="220"/>
      <c r="DK412" s="220"/>
      <c r="DL412" s="209"/>
      <c r="DM412" s="209"/>
      <c r="DN412" s="209"/>
      <c r="DO412" s="209"/>
      <c r="DP412" s="209"/>
      <c r="DQ412" s="209"/>
      <c r="DR412" s="209"/>
      <c r="DS412" s="220"/>
      <c r="DT412" s="220"/>
      <c r="DU412" s="209"/>
      <c r="DV412" s="209" t="s">
        <v>265</v>
      </c>
      <c r="DW412" s="220">
        <f>DQ407</f>
        <v>0</v>
      </c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  <c r="EO412" s="209"/>
      <c r="EP412" s="209"/>
      <c r="EQ412" s="209"/>
      <c r="ER412" s="209"/>
      <c r="ES412" s="209"/>
      <c r="ET412" s="209"/>
      <c r="EU412" s="209"/>
      <c r="EV412" s="209"/>
      <c r="EW412" s="209"/>
      <c r="EX412" s="209"/>
      <c r="EY412" s="209"/>
      <c r="EZ412" s="209"/>
      <c r="FA412" s="209"/>
      <c r="FB412" s="209"/>
      <c r="FC412" s="209"/>
      <c r="FD412" s="209"/>
      <c r="FE412" s="209"/>
      <c r="FF412" s="209"/>
      <c r="FG412" s="209"/>
      <c r="FH412" s="209"/>
      <c r="FI412" s="209"/>
      <c r="FJ412" s="209"/>
      <c r="FK412" s="209"/>
      <c r="FL412" s="209"/>
      <c r="FM412" s="209"/>
      <c r="FN412" s="209"/>
      <c r="FO412" s="209"/>
    </row>
    <row r="413" spans="108:171" hidden="1">
      <c r="DF413" s="1"/>
      <c r="DG413" s="209"/>
      <c r="DH413" s="209"/>
      <c r="DI413" s="209"/>
      <c r="DJ413" s="220"/>
      <c r="DK413" s="209"/>
      <c r="DL413" s="209"/>
      <c r="DM413" s="209"/>
      <c r="DN413" s="209"/>
      <c r="DO413" s="209"/>
      <c r="DP413" s="209"/>
      <c r="DQ413" s="209"/>
      <c r="DR413" s="209"/>
      <c r="DS413" s="220"/>
      <c r="DT413" s="220"/>
      <c r="DU413" s="209"/>
      <c r="DV413" s="220" t="s">
        <v>171</v>
      </c>
      <c r="DW413" s="220">
        <f>DS406</f>
        <v>0</v>
      </c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  <c r="EO413" s="209"/>
      <c r="EP413" s="209"/>
      <c r="EQ413" s="209"/>
      <c r="ER413" s="209"/>
      <c r="ES413" s="209"/>
      <c r="ET413" s="209"/>
      <c r="EU413" s="209"/>
      <c r="EV413" s="209"/>
      <c r="EW413" s="209"/>
      <c r="EX413" s="209"/>
      <c r="EY413" s="209"/>
      <c r="EZ413" s="209"/>
      <c r="FA413" s="209"/>
      <c r="FB413" s="209"/>
      <c r="FC413" s="209"/>
      <c r="FD413" s="209"/>
      <c r="FE413" s="209"/>
      <c r="FF413" s="209"/>
      <c r="FG413" s="209"/>
      <c r="FH413" s="209"/>
      <c r="FI413" s="209"/>
      <c r="FJ413" s="209"/>
      <c r="FK413" s="209"/>
      <c r="FL413" s="209"/>
      <c r="FM413" s="209"/>
      <c r="FN413" s="209"/>
      <c r="FO413" s="209"/>
    </row>
    <row r="414" spans="108:171" hidden="1">
      <c r="DF414" s="1"/>
      <c r="DG414" s="209"/>
      <c r="DH414" s="209"/>
      <c r="DI414" s="209"/>
      <c r="DJ414" s="220"/>
      <c r="DK414" s="209"/>
      <c r="DL414" s="209"/>
      <c r="DM414" s="209"/>
      <c r="DN414" s="209"/>
      <c r="DO414" s="209"/>
      <c r="DP414" s="209"/>
      <c r="DQ414" s="209"/>
      <c r="DR414" s="209"/>
      <c r="DS414" s="220"/>
      <c r="DT414" s="220"/>
      <c r="DU414" s="209"/>
      <c r="DV414" s="209" t="s">
        <v>139</v>
      </c>
      <c r="DW414" s="220">
        <f>DQ407-DS406</f>
        <v>0</v>
      </c>
      <c r="DX414" s="209"/>
      <c r="DY414" s="209"/>
      <c r="DZ414" s="209"/>
      <c r="EA414" s="209"/>
      <c r="EB414" s="209"/>
      <c r="EC414" s="209"/>
      <c r="ED414" s="209"/>
      <c r="EE414" s="209"/>
      <c r="EF414" s="209"/>
      <c r="EG414" s="209"/>
      <c r="EH414" s="209"/>
      <c r="EI414" s="209"/>
      <c r="EJ414" s="209"/>
      <c r="EK414" s="209"/>
      <c r="EL414" s="209"/>
      <c r="EM414" s="209"/>
      <c r="EN414" s="209"/>
      <c r="EO414" s="209"/>
      <c r="EP414" s="209"/>
      <c r="EQ414" s="209"/>
      <c r="ER414" s="209"/>
      <c r="ES414" s="209"/>
      <c r="ET414" s="209"/>
      <c r="EU414" s="209"/>
      <c r="EV414" s="209"/>
      <c r="EW414" s="209"/>
      <c r="EX414" s="209"/>
      <c r="EY414" s="209"/>
      <c r="EZ414" s="209"/>
      <c r="FA414" s="209"/>
      <c r="FB414" s="209"/>
      <c r="FC414" s="209"/>
      <c r="FD414" s="209"/>
      <c r="FE414" s="209"/>
      <c r="FF414" s="209"/>
      <c r="FG414" s="209"/>
      <c r="FH414" s="209"/>
      <c r="FI414" s="209"/>
      <c r="FJ414" s="209"/>
      <c r="FK414" s="209"/>
      <c r="FL414" s="209"/>
      <c r="FM414" s="209"/>
      <c r="FN414" s="209"/>
      <c r="FO414" s="209"/>
    </row>
    <row r="415" spans="108:171" hidden="1">
      <c r="DD415" s="331"/>
      <c r="DE415" s="331"/>
      <c r="DF415" s="331"/>
      <c r="DG415" s="377"/>
      <c r="DH415" s="377"/>
      <c r="DI415" s="377"/>
      <c r="DJ415" s="377"/>
      <c r="DK415" s="377"/>
      <c r="DL415" s="377"/>
      <c r="DM415" s="377"/>
      <c r="DN415" s="377"/>
      <c r="DO415" s="377"/>
      <c r="DP415" s="377"/>
      <c r="DQ415" s="377"/>
      <c r="DR415" s="377"/>
      <c r="DS415" s="378"/>
      <c r="DT415" s="378"/>
      <c r="DU415" s="377"/>
      <c r="DV415" s="377"/>
      <c r="DW415" s="377"/>
      <c r="DX415" s="377"/>
      <c r="DY415" s="377"/>
      <c r="DZ415" s="377"/>
      <c r="EA415" s="377"/>
      <c r="EB415" s="377"/>
      <c r="EC415" s="377"/>
      <c r="ED415" s="377"/>
      <c r="EE415" s="377"/>
      <c r="EF415" s="377"/>
      <c r="EG415" s="377"/>
      <c r="EH415" s="377"/>
      <c r="EI415" s="377"/>
      <c r="EJ415" s="377"/>
      <c r="EK415" s="377"/>
      <c r="EL415" s="377"/>
      <c r="EM415" s="377"/>
      <c r="EN415" s="377"/>
      <c r="EO415" s="377"/>
      <c r="EP415" s="377"/>
      <c r="EQ415" s="377"/>
      <c r="ER415" s="377"/>
      <c r="ES415" s="377"/>
      <c r="ET415" s="377"/>
      <c r="EU415" s="377"/>
      <c r="EV415" s="377"/>
      <c r="EW415" s="377"/>
      <c r="EX415" s="377"/>
      <c r="EY415" s="377"/>
      <c r="EZ415" s="377"/>
      <c r="FA415" s="377"/>
      <c r="FB415" s="377"/>
      <c r="FC415" s="377"/>
      <c r="FD415" s="377"/>
      <c r="FE415" s="377"/>
      <c r="FF415" s="377"/>
      <c r="FG415" s="377"/>
      <c r="FH415" s="377"/>
      <c r="FI415" s="377"/>
      <c r="FJ415" s="377"/>
      <c r="FK415" s="377"/>
      <c r="FL415" s="377"/>
      <c r="FM415" s="377"/>
      <c r="FN415" s="377"/>
      <c r="FO415" s="377"/>
    </row>
    <row r="416" spans="108:171" hidden="1">
      <c r="DF416" s="1"/>
      <c r="DG416" s="209"/>
      <c r="DH416" s="209"/>
      <c r="DI416" s="209"/>
      <c r="DJ416" s="209"/>
      <c r="DK416" s="209"/>
      <c r="DL416" s="209"/>
      <c r="DM416" s="209"/>
      <c r="DN416" s="209"/>
      <c r="DO416" s="209"/>
      <c r="DP416" s="209"/>
      <c r="DQ416" s="209"/>
      <c r="DR416" s="209"/>
      <c r="DS416" s="220"/>
      <c r="DT416" s="220"/>
      <c r="DU416" s="209"/>
      <c r="DV416" s="209"/>
      <c r="DW416" s="209"/>
      <c r="DX416" s="209"/>
      <c r="DY416" s="209"/>
      <c r="DZ416" s="209"/>
      <c r="EA416" s="209"/>
      <c r="EB416" s="209"/>
      <c r="EC416" s="209"/>
      <c r="ED416" s="209"/>
      <c r="EE416" s="209"/>
      <c r="EF416" s="209"/>
      <c r="EG416" s="209"/>
      <c r="EH416" s="209"/>
      <c r="EI416" s="209"/>
      <c r="EJ416" s="209"/>
      <c r="EK416" s="209"/>
      <c r="EL416" s="209"/>
      <c r="EM416" s="209"/>
      <c r="EN416" s="209"/>
      <c r="EO416" s="209"/>
      <c r="EP416" s="209"/>
      <c r="EQ416" s="209"/>
      <c r="ER416" s="209"/>
      <c r="ES416" s="209"/>
      <c r="ET416" s="209"/>
      <c r="EU416" s="209"/>
      <c r="EV416" s="209"/>
      <c r="EW416" s="209"/>
      <c r="EX416" s="209"/>
      <c r="EY416" s="209"/>
      <c r="EZ416" s="209"/>
      <c r="FA416" s="209"/>
      <c r="FB416" s="209"/>
      <c r="FC416" s="209"/>
      <c r="FD416" s="209"/>
      <c r="FE416" s="209"/>
      <c r="FF416" s="209"/>
      <c r="FG416" s="209"/>
      <c r="FH416" s="209"/>
      <c r="FI416" s="209"/>
      <c r="FJ416" s="209"/>
      <c r="FK416" s="209"/>
      <c r="FL416" s="209"/>
      <c r="FM416" s="209"/>
      <c r="FN416" s="209"/>
      <c r="FO416" s="209"/>
    </row>
    <row r="417" spans="108:171" hidden="1">
      <c r="DF417" s="1"/>
      <c r="DG417" s="209"/>
      <c r="DH417" s="209"/>
      <c r="DI417" s="209"/>
      <c r="DJ417" s="209"/>
      <c r="DK417" s="209"/>
      <c r="DL417" s="209"/>
      <c r="DM417" s="209"/>
      <c r="DN417" s="209"/>
      <c r="DO417" s="209"/>
      <c r="DP417" s="209"/>
      <c r="DQ417" s="209"/>
      <c r="DR417" s="209"/>
      <c r="DS417" s="220"/>
      <c r="DT417" s="220"/>
      <c r="DU417" s="209"/>
      <c r="DV417" s="209"/>
      <c r="DW417" s="209"/>
      <c r="DX417" s="209"/>
      <c r="DY417" s="209"/>
      <c r="DZ417" s="209"/>
      <c r="EA417" s="209"/>
      <c r="EB417" s="209"/>
      <c r="EC417" s="209"/>
      <c r="ED417" s="209"/>
      <c r="EE417" s="209"/>
      <c r="EF417" s="209"/>
      <c r="EG417" s="209"/>
      <c r="EH417" s="209"/>
      <c r="EI417" s="209"/>
      <c r="EJ417" s="209"/>
      <c r="EK417" s="209"/>
      <c r="EL417" s="209"/>
      <c r="EM417" s="209"/>
      <c r="EN417" s="209"/>
      <c r="EO417" s="209"/>
      <c r="EP417" s="209"/>
      <c r="EQ417" s="209"/>
      <c r="ER417" s="209"/>
      <c r="ES417" s="209"/>
      <c r="ET417" s="209"/>
      <c r="EU417" s="209"/>
      <c r="EV417" s="209"/>
      <c r="EW417" s="209"/>
      <c r="EX417" s="209"/>
      <c r="EY417" s="209"/>
      <c r="EZ417" s="209"/>
      <c r="FA417" s="209"/>
      <c r="FB417" s="209"/>
      <c r="FC417" s="209"/>
      <c r="FD417" s="209"/>
      <c r="FE417" s="209"/>
      <c r="FF417" s="209"/>
      <c r="FG417" s="209"/>
      <c r="FH417" s="209"/>
      <c r="FI417" s="209"/>
      <c r="FJ417" s="209"/>
      <c r="FK417" s="209"/>
      <c r="FL417" s="209"/>
      <c r="FM417" s="209"/>
      <c r="FN417" s="209"/>
      <c r="FO417" s="209"/>
    </row>
    <row r="418" spans="108:171" hidden="1">
      <c r="DD418" s="338"/>
      <c r="DE418" s="338"/>
      <c r="DF418" s="338"/>
      <c r="DG418" s="209"/>
      <c r="DH418" s="400"/>
      <c r="DI418" s="400"/>
      <c r="DJ418" s="400"/>
      <c r="DK418" s="400"/>
      <c r="DL418" s="209"/>
      <c r="DM418" s="209"/>
      <c r="DN418" s="209"/>
      <c r="DO418" s="209"/>
      <c r="DP418" s="209"/>
      <c r="DQ418" s="209"/>
      <c r="DR418" s="209"/>
      <c r="DS418" s="220"/>
      <c r="DT418" s="220"/>
      <c r="DU418" s="209"/>
      <c r="DV418" s="209"/>
      <c r="DW418" s="209"/>
      <c r="DX418" s="209"/>
      <c r="DY418" s="209"/>
      <c r="DZ418" s="209"/>
      <c r="EA418" s="209"/>
      <c r="EB418" s="209"/>
      <c r="EC418" s="209"/>
      <c r="ED418" s="209"/>
      <c r="EE418" s="209"/>
      <c r="EF418" s="209"/>
      <c r="EG418" s="209"/>
      <c r="EH418" s="209"/>
      <c r="EI418" s="209"/>
      <c r="EJ418" s="209"/>
      <c r="EK418" s="209"/>
      <c r="EL418" s="209"/>
      <c r="EM418" s="209"/>
      <c r="EN418" s="209"/>
      <c r="EO418" s="209"/>
      <c r="EP418" s="209"/>
      <c r="EQ418" s="209"/>
      <c r="ER418" s="209"/>
      <c r="ES418" s="209"/>
      <c r="ET418" s="209"/>
      <c r="EU418" s="209"/>
      <c r="EV418" s="209"/>
      <c r="EW418" s="209"/>
      <c r="EX418" s="209"/>
      <c r="EY418" s="209"/>
      <c r="EZ418" s="209"/>
      <c r="FA418" s="209"/>
      <c r="FB418" s="209"/>
      <c r="FC418" s="209"/>
      <c r="FD418" s="209"/>
      <c r="FE418" s="209"/>
      <c r="FF418" s="209"/>
      <c r="FG418" s="209"/>
      <c r="FH418" s="209"/>
      <c r="FI418" s="209"/>
      <c r="FJ418" s="209"/>
      <c r="FK418" s="209"/>
      <c r="FL418" s="209"/>
      <c r="FM418" s="209"/>
      <c r="FN418" s="209"/>
      <c r="FO418" s="209"/>
    </row>
    <row r="419" spans="108:171" ht="15.6" hidden="1" thickBot="1">
      <c r="DD419" s="401" t="str">
        <f>DE472</f>
        <v>E-1: Without</v>
      </c>
      <c r="DE419" s="402" t="s">
        <v>266</v>
      </c>
      <c r="DF419" s="403">
        <f t="shared" ref="DF419:DF444" si="0">DJ419</f>
        <v>5595.91</v>
      </c>
      <c r="DG419" s="339"/>
      <c r="DH419" s="713" t="s">
        <v>267</v>
      </c>
      <c r="DI419" s="714">
        <v>4545.8500000000004</v>
      </c>
      <c r="DJ419" s="715">
        <v>5595.91</v>
      </c>
      <c r="DK419" s="339"/>
      <c r="DL419" s="339"/>
      <c r="DM419" s="339"/>
      <c r="DN419" s="339"/>
      <c r="DO419" s="339"/>
      <c r="DP419" s="339"/>
      <c r="DQ419" s="339"/>
      <c r="DR419" s="339"/>
      <c r="DS419" s="339"/>
      <c r="DT419" s="339"/>
      <c r="DU419" s="339"/>
      <c r="DV419" s="339"/>
      <c r="DW419" s="339"/>
      <c r="DX419" s="339"/>
      <c r="DY419" s="339"/>
      <c r="DZ419" s="339"/>
      <c r="EA419" s="339"/>
      <c r="EB419" s="339"/>
      <c r="EC419" s="339"/>
      <c r="ED419" s="339"/>
      <c r="EE419" s="339"/>
      <c r="EF419" s="339"/>
      <c r="EG419" s="339"/>
      <c r="EH419" s="339"/>
      <c r="EI419" s="339"/>
      <c r="EJ419" s="339"/>
      <c r="EK419" s="339"/>
      <c r="EL419" s="339"/>
      <c r="EM419" s="339"/>
      <c r="EN419" s="339"/>
      <c r="EO419" s="339"/>
      <c r="EP419" s="339"/>
      <c r="EQ419" s="339"/>
      <c r="ER419" s="339"/>
      <c r="ES419" s="339"/>
      <c r="ET419" s="339"/>
      <c r="EU419" s="339"/>
      <c r="EV419" s="339"/>
      <c r="EW419" s="339"/>
      <c r="EX419" s="339"/>
      <c r="EY419" s="339"/>
      <c r="EZ419" s="339"/>
      <c r="FA419" s="339"/>
      <c r="FB419" s="339"/>
      <c r="FC419" s="339"/>
      <c r="FD419" s="339"/>
      <c r="FE419" s="339"/>
      <c r="FF419" s="339"/>
      <c r="FG419" s="339"/>
      <c r="FH419" s="339"/>
      <c r="FI419" s="339"/>
      <c r="FJ419" s="339"/>
      <c r="FK419" s="339"/>
      <c r="FL419" s="339"/>
      <c r="FM419" s="339"/>
      <c r="FN419" s="339"/>
      <c r="FO419" s="339"/>
    </row>
    <row r="420" spans="108:171" hidden="1">
      <c r="DD420" s="401" t="str">
        <f>DE445</f>
        <v>E-1: With dependent</v>
      </c>
      <c r="DE420" s="402" t="s">
        <v>268</v>
      </c>
      <c r="DF420" s="403">
        <f t="shared" si="0"/>
        <v>5595.91</v>
      </c>
      <c r="DG420" s="342"/>
      <c r="DH420" s="716" t="s">
        <v>269</v>
      </c>
      <c r="DI420" s="717">
        <v>4545.8500000000004</v>
      </c>
      <c r="DJ420" s="718">
        <v>5595.91</v>
      </c>
      <c r="DK420" s="342"/>
      <c r="DL420" s="342"/>
      <c r="DM420" s="342"/>
      <c r="DN420" s="342"/>
      <c r="DO420" s="342"/>
      <c r="DP420" s="342"/>
      <c r="DQ420" s="342"/>
      <c r="DR420" s="1447" t="str">
        <f>IF(BM26="","",BM26)</f>
        <v/>
      </c>
      <c r="DS420" s="1448"/>
      <c r="DT420" s="1448"/>
      <c r="DU420" s="1448"/>
      <c r="DV420" s="1448"/>
      <c r="DW420" s="1448"/>
      <c r="DX420" s="1448"/>
      <c r="DY420" s="1448"/>
      <c r="DZ420" s="1446"/>
      <c r="EA420" s="1446"/>
      <c r="EB420" s="1446"/>
      <c r="EC420" s="1446"/>
      <c r="ED420" s="1446"/>
      <c r="EE420" s="1446"/>
      <c r="EF420" s="1446"/>
      <c r="EG420" s="1446"/>
      <c r="EH420" s="1446"/>
      <c r="EI420" s="1446"/>
      <c r="EJ420" s="1866" t="str">
        <f>IF(DE242="","",DE238+DO317+DO318+DO319)</f>
        <v/>
      </c>
      <c r="EK420" s="1866"/>
      <c r="EL420" s="1866"/>
      <c r="EM420" s="1866"/>
      <c r="EN420" s="1866"/>
      <c r="EO420" s="1866"/>
      <c r="EP420" s="1866"/>
      <c r="EQ420" s="1866"/>
      <c r="ER420" s="342"/>
      <c r="ES420" s="342"/>
      <c r="ET420" s="342"/>
      <c r="EU420" s="342"/>
      <c r="EV420" s="342"/>
      <c r="EW420" s="342"/>
      <c r="EX420" s="342"/>
      <c r="EY420" s="342"/>
      <c r="EZ420" s="342"/>
      <c r="FA420" s="342"/>
      <c r="FB420" s="342"/>
      <c r="FC420" s="342"/>
      <c r="FD420" s="342"/>
      <c r="FE420" s="342"/>
      <c r="FF420" s="342"/>
      <c r="FG420" s="342"/>
      <c r="FH420" s="342"/>
      <c r="FI420" s="342"/>
      <c r="FJ420" s="1597"/>
      <c r="FK420" s="1597"/>
      <c r="FL420" s="404" t="s">
        <v>248</v>
      </c>
      <c r="FM420" s="404"/>
      <c r="FN420" s="404"/>
      <c r="FO420" s="404"/>
    </row>
    <row r="421" spans="108:171" hidden="1">
      <c r="DD421" s="401" t="str">
        <f>DE471</f>
        <v>E-2: Without</v>
      </c>
      <c r="DE421" s="402" t="s">
        <v>270</v>
      </c>
      <c r="DF421" s="403">
        <f t="shared" si="0"/>
        <v>5595.91</v>
      </c>
      <c r="DG421" s="1597"/>
      <c r="DH421" s="716" t="s">
        <v>271</v>
      </c>
      <c r="DI421" s="717">
        <v>4545.8500000000004</v>
      </c>
      <c r="DJ421" s="718">
        <v>5595.91</v>
      </c>
      <c r="DK421" s="1597"/>
      <c r="DL421" s="1597"/>
      <c r="DM421" s="1597"/>
      <c r="DN421" s="1597"/>
      <c r="DO421" s="1597"/>
      <c r="DP421" s="1597"/>
      <c r="DQ421" s="1597"/>
      <c r="DR421" s="1446"/>
      <c r="DS421" s="1446"/>
      <c r="DT421" s="1446"/>
      <c r="DU421" s="1446"/>
      <c r="DV421" s="1446"/>
      <c r="DW421" s="1446"/>
      <c r="DX421" s="1446"/>
      <c r="DY421" s="1446"/>
      <c r="DZ421" s="1446"/>
      <c r="EA421" s="1446"/>
      <c r="EB421" s="1446"/>
      <c r="EC421" s="1446"/>
      <c r="ED421" s="1446"/>
      <c r="EE421" s="1446"/>
      <c r="EF421" s="1446"/>
      <c r="EG421" s="1446"/>
      <c r="EH421" s="1446"/>
      <c r="EI421" s="405"/>
      <c r="EJ421" s="406"/>
      <c r="EK421" s="406"/>
      <c r="EL421" s="406"/>
      <c r="EM421" s="406"/>
      <c r="EN421" s="406"/>
      <c r="EO421" s="406"/>
      <c r="EP421" s="406"/>
      <c r="EQ421" s="406"/>
      <c r="ER421" s="406"/>
      <c r="ES421" s="406"/>
      <c r="ET421" s="406"/>
      <c r="EU421" s="406"/>
      <c r="EV421" s="406"/>
      <c r="EW421" s="406"/>
      <c r="EX421" s="406"/>
      <c r="EY421" s="406"/>
      <c r="EZ421" s="406"/>
      <c r="FA421" s="406"/>
      <c r="FB421" s="406"/>
      <c r="FC421" s="406"/>
      <c r="FD421" s="406"/>
      <c r="FE421" s="406"/>
      <c r="FF421" s="405"/>
      <c r="FG421" s="405"/>
      <c r="FH421" s="405"/>
      <c r="FI421" s="405"/>
      <c r="FJ421" s="405"/>
      <c r="FK421" s="405"/>
      <c r="FL421" s="341"/>
      <c r="FM421" s="341"/>
      <c r="FN421" s="341"/>
      <c r="FO421" s="341"/>
    </row>
    <row r="422" spans="108:171" hidden="1">
      <c r="DD422" s="401" t="str">
        <f>DE444</f>
        <v>E-2: With Dependent</v>
      </c>
      <c r="DE422" s="402" t="s">
        <v>272</v>
      </c>
      <c r="DF422" s="403">
        <f t="shared" si="0"/>
        <v>5595.91</v>
      </c>
      <c r="DG422" s="347"/>
      <c r="DH422" s="716" t="s">
        <v>273</v>
      </c>
      <c r="DI422" s="717">
        <v>4545.8500000000004</v>
      </c>
      <c r="DJ422" s="718">
        <v>5595.91</v>
      </c>
      <c r="DK422" s="347"/>
      <c r="DL422" s="347"/>
      <c r="DM422" s="347"/>
      <c r="DN422" s="347"/>
      <c r="DO422" s="347"/>
      <c r="DP422" s="347"/>
      <c r="DQ422" s="347"/>
      <c r="DR422" s="1595"/>
      <c r="DS422" s="407"/>
      <c r="DT422" s="1867"/>
      <c r="DU422" s="1867"/>
      <c r="DV422" s="1867"/>
      <c r="DW422" s="1867"/>
      <c r="DX422" s="1867"/>
      <c r="DY422" s="1867"/>
      <c r="DZ422" s="1867"/>
      <c r="EA422" s="1867"/>
      <c r="EB422" s="1867"/>
      <c r="EC422" s="1867"/>
      <c r="ED422" s="1867"/>
      <c r="EE422" s="1867"/>
      <c r="EF422" s="1867"/>
      <c r="EG422" s="1867"/>
      <c r="EH422" s="1867"/>
      <c r="EI422" s="1868" t="e">
        <f>#REF!</f>
        <v>#REF!</v>
      </c>
      <c r="EJ422" s="1868"/>
      <c r="EK422" s="1868"/>
      <c r="EL422" s="1868"/>
      <c r="EM422" s="1868"/>
      <c r="EN422" s="1868"/>
      <c r="EO422" s="1868" t="e">
        <f>#REF!</f>
        <v>#REF!</v>
      </c>
      <c r="EP422" s="1868"/>
      <c r="EQ422" s="1868"/>
      <c r="ER422" s="1868"/>
      <c r="ES422" s="1868"/>
      <c r="ET422" s="1868"/>
      <c r="EU422" s="1446"/>
      <c r="EV422" s="1446"/>
      <c r="EW422" s="1446"/>
      <c r="EX422" s="1446"/>
      <c r="EY422" s="1446"/>
      <c r="EZ422" s="1446"/>
      <c r="FA422" s="1446"/>
      <c r="FB422" s="1446"/>
      <c r="FC422" s="1446"/>
      <c r="FD422" s="1446"/>
      <c r="FE422" s="341"/>
      <c r="FF422" s="341"/>
      <c r="FG422" s="341"/>
      <c r="FH422" s="341"/>
      <c r="FI422" s="341"/>
      <c r="FJ422" s="341"/>
      <c r="FK422" s="341"/>
      <c r="FL422" s="341"/>
      <c r="FM422" s="341"/>
      <c r="FN422" s="341"/>
      <c r="FO422" s="341"/>
    </row>
    <row r="423" spans="108:171" hidden="1">
      <c r="DD423" s="401" t="str">
        <f>DE470</f>
        <v>E-3: Without</v>
      </c>
      <c r="DE423" s="402" t="s">
        <v>274</v>
      </c>
      <c r="DF423" s="403">
        <f t="shared" si="0"/>
        <v>5038.6000000000004</v>
      </c>
      <c r="DG423" s="348"/>
      <c r="DH423" s="716" t="s">
        <v>275</v>
      </c>
      <c r="DI423" s="717">
        <v>4170.45</v>
      </c>
      <c r="DJ423" s="718">
        <v>5038.6000000000004</v>
      </c>
      <c r="DK423" s="348"/>
      <c r="DL423" s="348"/>
      <c r="DM423" s="348"/>
      <c r="DN423" s="348"/>
      <c r="DO423" s="348"/>
      <c r="DP423" s="348"/>
      <c r="DQ423" s="348"/>
      <c r="DR423" s="408"/>
      <c r="DS423" s="408"/>
      <c r="DT423" s="1867"/>
      <c r="DU423" s="1867"/>
      <c r="DV423" s="1867"/>
      <c r="DW423" s="1867"/>
      <c r="DX423" s="1867"/>
      <c r="DY423" s="1867"/>
      <c r="DZ423" s="1867"/>
      <c r="EA423" s="1867"/>
      <c r="EB423" s="1867"/>
      <c r="EC423" s="1867"/>
      <c r="ED423" s="1867"/>
      <c r="EE423" s="1867"/>
      <c r="EF423" s="1867"/>
      <c r="EG423" s="1867"/>
      <c r="EH423" s="1867"/>
      <c r="EI423" s="1868" t="e">
        <f>#REF!</f>
        <v>#REF!</v>
      </c>
      <c r="EJ423" s="1868"/>
      <c r="EK423" s="1868"/>
      <c r="EL423" s="1868"/>
      <c r="EM423" s="1868"/>
      <c r="EN423" s="1868"/>
      <c r="EO423" s="1868" t="e">
        <f>#REF!</f>
        <v>#REF!</v>
      </c>
      <c r="EP423" s="1868"/>
      <c r="EQ423" s="1868"/>
      <c r="ER423" s="1868"/>
      <c r="ES423" s="1868"/>
      <c r="ET423" s="1868"/>
      <c r="EU423" s="1446"/>
      <c r="EV423" s="1446"/>
      <c r="EW423" s="1446"/>
      <c r="EX423" s="1446"/>
      <c r="EY423" s="1446"/>
      <c r="EZ423" s="1446"/>
      <c r="FA423" s="1446"/>
      <c r="FB423" s="1446"/>
      <c r="FC423" s="1446"/>
      <c r="FD423" s="1446"/>
      <c r="FE423" s="341"/>
      <c r="FF423" s="341"/>
      <c r="FG423" s="341"/>
      <c r="FH423" s="341"/>
      <c r="FI423" s="341"/>
      <c r="FJ423" s="341"/>
      <c r="FK423" s="341"/>
      <c r="FL423" s="341"/>
      <c r="FM423" s="341"/>
      <c r="FN423" s="341"/>
      <c r="FO423" s="341"/>
    </row>
    <row r="424" spans="108:171" hidden="1">
      <c r="DD424" s="401" t="str">
        <f>DE443</f>
        <v>E-3: With dependent</v>
      </c>
      <c r="DE424" s="402" t="s">
        <v>276</v>
      </c>
      <c r="DF424" s="403">
        <f t="shared" si="0"/>
        <v>4856.7</v>
      </c>
      <c r="DG424" s="347"/>
      <c r="DH424" s="716" t="s">
        <v>277</v>
      </c>
      <c r="DI424" s="717">
        <v>4016.69</v>
      </c>
      <c r="DJ424" s="718">
        <v>4856.7</v>
      </c>
      <c r="DK424" s="347"/>
      <c r="DL424" s="347"/>
      <c r="DM424" s="347"/>
      <c r="DN424" s="347"/>
      <c r="DO424" s="347"/>
      <c r="DP424" s="347"/>
      <c r="DQ424" s="347"/>
      <c r="DR424" s="408"/>
      <c r="DS424" s="408"/>
      <c r="DT424" s="1867"/>
      <c r="DU424" s="1867"/>
      <c r="DV424" s="1867"/>
      <c r="DW424" s="1867"/>
      <c r="DX424" s="1867"/>
      <c r="DY424" s="1867"/>
      <c r="DZ424" s="1867"/>
      <c r="EA424" s="1867"/>
      <c r="EB424" s="1867"/>
      <c r="EC424" s="1867"/>
      <c r="ED424" s="1867"/>
      <c r="EE424" s="1867"/>
      <c r="EF424" s="1867"/>
      <c r="EG424" s="1867"/>
      <c r="EH424" s="1867"/>
      <c r="EI424" s="1868" t="str">
        <f>IF(EJ420="","",EJ420-DE242+1)</f>
        <v/>
      </c>
      <c r="EJ424" s="1868"/>
      <c r="EK424" s="1868"/>
      <c r="EL424" s="1868"/>
      <c r="EM424" s="1868"/>
      <c r="EN424" s="1868"/>
      <c r="EO424" s="1868" t="str">
        <f>EJ420</f>
        <v/>
      </c>
      <c r="EP424" s="1868"/>
      <c r="EQ424" s="1868"/>
      <c r="ER424" s="1868"/>
      <c r="ES424" s="1868"/>
      <c r="ET424" s="1868"/>
      <c r="EU424" s="1446"/>
      <c r="EV424" s="1446"/>
      <c r="EW424" s="1446"/>
      <c r="EX424" s="1446"/>
      <c r="EY424" s="1446"/>
      <c r="EZ424" s="1446"/>
      <c r="FA424" s="1446"/>
      <c r="FB424" s="1446"/>
      <c r="FC424" s="1446"/>
      <c r="FD424" s="1446"/>
      <c r="FE424" s="341"/>
      <c r="FF424" s="341"/>
      <c r="FG424" s="341"/>
      <c r="FH424" s="341"/>
      <c r="FI424" s="341"/>
      <c r="FJ424" s="341"/>
      <c r="FK424" s="341"/>
      <c r="FL424" s="341"/>
      <c r="FM424" s="341"/>
      <c r="FN424" s="341"/>
      <c r="FO424" s="341"/>
    </row>
    <row r="425" spans="108:171" hidden="1">
      <c r="DD425" s="401" t="str">
        <f>DE469</f>
        <v>E-4: Without</v>
      </c>
      <c r="DE425" s="402" t="s">
        <v>278</v>
      </c>
      <c r="DF425" s="403">
        <f t="shared" si="0"/>
        <v>4281.2700000000004</v>
      </c>
      <c r="DG425" s="209"/>
      <c r="DH425" s="716" t="s">
        <v>279</v>
      </c>
      <c r="DI425" s="717">
        <v>3722.33</v>
      </c>
      <c r="DJ425" s="718">
        <v>4281.2700000000004</v>
      </c>
      <c r="DK425" s="209"/>
      <c r="DL425" s="217"/>
      <c r="DM425" s="217"/>
      <c r="DN425" s="217"/>
      <c r="DO425" s="217"/>
      <c r="DP425" s="238"/>
      <c r="DQ425" s="209"/>
      <c r="DR425" s="209"/>
      <c r="DS425" s="209"/>
      <c r="DT425" s="209"/>
      <c r="DU425" s="209"/>
      <c r="DV425" s="209"/>
      <c r="DW425" s="209"/>
      <c r="DX425" s="209"/>
      <c r="DY425" s="209"/>
      <c r="DZ425" s="209"/>
      <c r="EA425" s="209"/>
      <c r="EB425" s="209"/>
      <c r="EC425" s="209"/>
      <c r="ED425" s="209"/>
      <c r="EE425" s="209"/>
      <c r="EF425" s="209"/>
      <c r="EG425" s="209"/>
      <c r="EH425" s="209"/>
      <c r="EI425" s="209"/>
      <c r="EJ425" s="209"/>
      <c r="EK425" s="209"/>
      <c r="EL425" s="209"/>
      <c r="EM425" s="209"/>
      <c r="EN425" s="209"/>
      <c r="EO425" s="209"/>
      <c r="EP425" s="209"/>
      <c r="EQ425" s="209"/>
      <c r="ER425" s="209"/>
      <c r="ES425" s="209"/>
      <c r="ET425" s="209"/>
      <c r="EU425" s="209"/>
      <c r="EV425" s="209"/>
      <c r="EW425" s="209"/>
      <c r="EX425" s="209"/>
      <c r="EY425" s="209"/>
      <c r="EZ425" s="209"/>
      <c r="FA425" s="209"/>
      <c r="FB425" s="209"/>
      <c r="FC425" s="209"/>
      <c r="FD425" s="209"/>
      <c r="FE425" s="209"/>
      <c r="FF425" s="209"/>
      <c r="FG425" s="209"/>
      <c r="FH425" s="209"/>
      <c r="FI425" s="209"/>
      <c r="FJ425" s="209"/>
      <c r="FK425" s="209"/>
      <c r="FL425" s="209"/>
      <c r="FM425" s="209"/>
      <c r="FN425" s="209"/>
      <c r="FO425" s="209"/>
    </row>
    <row r="426" spans="108:171" hidden="1">
      <c r="DD426" s="401" t="str">
        <f>DE442</f>
        <v>E-4: With dependent</v>
      </c>
      <c r="DE426" s="402" t="s">
        <v>280</v>
      </c>
      <c r="DF426" s="403">
        <f t="shared" si="0"/>
        <v>3542.04</v>
      </c>
      <c r="DG426" s="209"/>
      <c r="DH426" s="716" t="s">
        <v>281</v>
      </c>
      <c r="DI426" s="717">
        <v>2983.15</v>
      </c>
      <c r="DJ426" s="718">
        <v>3542.04</v>
      </c>
      <c r="DK426" s="209"/>
      <c r="DL426" s="209"/>
      <c r="DM426" s="209"/>
      <c r="DN426" s="209"/>
      <c r="DO426" s="209"/>
      <c r="DP426" s="209"/>
      <c r="DQ426" s="209"/>
      <c r="DR426" s="209"/>
      <c r="DS426" s="209"/>
      <c r="DT426" s="209"/>
      <c r="DU426" s="209"/>
      <c r="DV426" s="209"/>
      <c r="DW426" s="209"/>
      <c r="DX426" s="209"/>
      <c r="DY426" s="209"/>
      <c r="DZ426" s="209"/>
      <c r="EA426" s="209"/>
      <c r="EB426" s="209"/>
      <c r="EC426" s="209"/>
      <c r="ED426" s="209"/>
      <c r="EE426" s="209"/>
      <c r="EF426" s="209"/>
      <c r="EG426" s="209"/>
      <c r="EH426" s="209"/>
      <c r="EI426" s="209"/>
      <c r="EJ426" s="209"/>
      <c r="EK426" s="209"/>
      <c r="EL426" s="209"/>
      <c r="EM426" s="209"/>
      <c r="EN426" s="209"/>
      <c r="EO426" s="209"/>
      <c r="EP426" s="209"/>
      <c r="EQ426" s="209"/>
      <c r="ER426" s="209"/>
      <c r="ES426" s="209"/>
      <c r="ET426" s="209"/>
      <c r="EU426" s="209"/>
      <c r="EV426" s="209"/>
      <c r="EW426" s="209"/>
      <c r="EX426" s="209"/>
      <c r="EY426" s="209"/>
      <c r="EZ426" s="209"/>
      <c r="FA426" s="209"/>
      <c r="FB426" s="209"/>
      <c r="FC426" s="209"/>
      <c r="FD426" s="209"/>
      <c r="FE426" s="209"/>
      <c r="FF426" s="209"/>
      <c r="FG426" s="209"/>
      <c r="FH426" s="209"/>
      <c r="FI426" s="209"/>
      <c r="FJ426" s="209"/>
      <c r="FK426" s="209"/>
      <c r="FL426" s="209"/>
      <c r="FM426" s="209"/>
      <c r="FN426" s="209"/>
      <c r="FO426" s="209"/>
    </row>
    <row r="427" spans="108:171" hidden="1">
      <c r="DD427" s="401" t="str">
        <f>DE468</f>
        <v>E-5: Without</v>
      </c>
      <c r="DE427" s="402" t="s">
        <v>282</v>
      </c>
      <c r="DF427" s="403">
        <f t="shared" si="0"/>
        <v>3024.48</v>
      </c>
      <c r="DG427" s="209"/>
      <c r="DH427" s="716" t="s">
        <v>283</v>
      </c>
      <c r="DI427" s="717">
        <v>2366.38</v>
      </c>
      <c r="DJ427" s="718">
        <v>3024.48</v>
      </c>
      <c r="DK427" s="209"/>
      <c r="DL427" s="209"/>
      <c r="DM427" s="209"/>
      <c r="DN427" s="209"/>
      <c r="DO427" s="209"/>
      <c r="DP427" s="209" t="str">
        <f>IF(FL13="","",FL13)</f>
        <v/>
      </c>
      <c r="DQ427" s="209"/>
      <c r="DR427" s="209"/>
      <c r="DS427" s="209"/>
      <c r="DT427" s="209"/>
      <c r="DU427" s="209"/>
      <c r="DV427" s="209"/>
      <c r="DW427" s="209"/>
      <c r="DX427" s="209"/>
      <c r="DY427" s="209"/>
      <c r="DZ427" s="209"/>
      <c r="EA427" s="209"/>
      <c r="EB427" s="209"/>
      <c r="EC427" s="209"/>
      <c r="ED427" s="209"/>
      <c r="EE427" s="209"/>
      <c r="EF427" s="209"/>
      <c r="EG427" s="209"/>
      <c r="EH427" s="209"/>
      <c r="EI427" s="209"/>
      <c r="EJ427" s="209"/>
      <c r="EK427" s="209"/>
      <c r="EL427" s="209"/>
      <c r="EM427" s="209"/>
      <c r="EN427" s="209"/>
      <c r="EO427" s="209"/>
      <c r="EP427" s="209"/>
      <c r="EQ427" s="209"/>
      <c r="ER427" s="209"/>
      <c r="ES427" s="209"/>
      <c r="ET427" s="209"/>
      <c r="EU427" s="209"/>
      <c r="EV427" s="209"/>
      <c r="EW427" s="209"/>
      <c r="EX427" s="209"/>
      <c r="EY427" s="209"/>
      <c r="EZ427" s="209"/>
      <c r="FA427" s="209"/>
      <c r="FB427" s="209"/>
      <c r="FC427" s="209"/>
      <c r="FD427" s="209"/>
      <c r="FE427" s="209"/>
      <c r="FF427" s="209"/>
      <c r="FG427" s="209"/>
      <c r="FH427" s="209"/>
      <c r="FI427" s="209"/>
      <c r="FJ427" s="209"/>
      <c r="FK427" s="209"/>
      <c r="FL427" s="209"/>
      <c r="FM427" s="209"/>
      <c r="FN427" s="209"/>
      <c r="FO427" s="209"/>
    </row>
    <row r="428" spans="108:171" hidden="1">
      <c r="DD428" s="401" t="str">
        <f>DE441</f>
        <v>E-5: With dependent</v>
      </c>
      <c r="DE428" s="402" t="s">
        <v>284</v>
      </c>
      <c r="DF428" s="403">
        <f t="shared" si="0"/>
        <v>2703.7</v>
      </c>
      <c r="DG428" s="209"/>
      <c r="DH428" s="716" t="s">
        <v>285</v>
      </c>
      <c r="DI428" s="717">
        <v>1992.63</v>
      </c>
      <c r="DJ428" s="718">
        <v>2703.7</v>
      </c>
      <c r="DK428" s="209"/>
      <c r="DL428" s="209"/>
      <c r="DM428" s="209"/>
      <c r="DN428" s="209">
        <v>1</v>
      </c>
      <c r="DO428" s="209">
        <v>1</v>
      </c>
      <c r="DP428" s="209" t="str">
        <f t="shared" ref="DP428:DP456" si="1">DP427</f>
        <v/>
      </c>
      <c r="DQ428" s="209">
        <f t="shared" ref="DQ428:DQ456" si="2">IF(AND(DP428&gt;=DN428,DP428&lt;DN429),1,0)</f>
        <v>0</v>
      </c>
      <c r="DR428" s="209" t="str">
        <f t="shared" ref="DR428:DR456" si="3">IF(DQ428=1,DO428,"")</f>
        <v/>
      </c>
      <c r="DS428" s="209"/>
      <c r="DT428" s="209"/>
      <c r="DU428" s="209"/>
      <c r="DV428" s="209"/>
      <c r="DW428" s="209"/>
      <c r="DX428" s="209"/>
      <c r="DY428" s="209"/>
      <c r="DZ428" s="209"/>
      <c r="EA428" s="209"/>
      <c r="EB428" s="209"/>
      <c r="EC428" s="209"/>
      <c r="ED428" s="209"/>
      <c r="EE428" s="209"/>
      <c r="EF428" s="209"/>
      <c r="EG428" s="209"/>
      <c r="EH428" s="209"/>
      <c r="EI428" s="209"/>
      <c r="EJ428" s="209"/>
      <c r="EK428" s="209"/>
      <c r="EL428" s="209"/>
      <c r="EM428" s="209"/>
      <c r="EN428" s="209"/>
      <c r="EO428" s="209"/>
      <c r="EP428" s="209"/>
      <c r="EQ428" s="209"/>
      <c r="ER428" s="209"/>
      <c r="ES428" s="209"/>
      <c r="ET428" s="209"/>
      <c r="EU428" s="209"/>
      <c r="EV428" s="209"/>
      <c r="EW428" s="209"/>
      <c r="EX428" s="209"/>
      <c r="EY428" s="209"/>
      <c r="EZ428" s="209"/>
      <c r="FA428" s="209"/>
      <c r="FB428" s="209"/>
      <c r="FC428" s="209"/>
      <c r="FD428" s="209"/>
      <c r="FE428" s="209"/>
      <c r="FF428" s="209"/>
      <c r="FG428" s="209"/>
      <c r="FH428" s="209"/>
      <c r="FI428" s="209"/>
      <c r="FJ428" s="209"/>
      <c r="FK428" s="209"/>
      <c r="FL428" s="209"/>
      <c r="FM428" s="209"/>
      <c r="FN428" s="209"/>
      <c r="FO428" s="209"/>
    </row>
    <row r="429" spans="108:171" hidden="1">
      <c r="DD429" s="401" t="str">
        <f>DE467</f>
        <v>E-6: Without</v>
      </c>
      <c r="DE429" s="402" t="s">
        <v>286</v>
      </c>
      <c r="DF429" s="403">
        <f t="shared" si="0"/>
        <v>3806.63</v>
      </c>
      <c r="DG429" s="209"/>
      <c r="DH429" s="716" t="s">
        <v>287</v>
      </c>
      <c r="DI429" s="717">
        <v>3221.26</v>
      </c>
      <c r="DJ429" s="718">
        <v>3806.63</v>
      </c>
      <c r="DK429" s="209"/>
      <c r="DL429" s="209"/>
      <c r="DM429" s="209"/>
      <c r="DN429" s="209">
        <v>401</v>
      </c>
      <c r="DO429" s="209">
        <f t="shared" ref="DO429:DO456" si="4">DO428+1</f>
        <v>2</v>
      </c>
      <c r="DP429" s="209" t="str">
        <f t="shared" si="1"/>
        <v/>
      </c>
      <c r="DQ429" s="209">
        <f t="shared" si="2"/>
        <v>0</v>
      </c>
      <c r="DR429" s="209" t="str">
        <f t="shared" si="3"/>
        <v/>
      </c>
      <c r="DS429" s="209"/>
      <c r="DT429" s="209"/>
      <c r="DU429" s="209"/>
      <c r="DV429" s="209"/>
      <c r="DW429" s="209"/>
      <c r="DX429" s="209"/>
      <c r="DY429" s="209"/>
      <c r="DZ429" s="209"/>
      <c r="EA429" s="209"/>
      <c r="EB429" s="209"/>
      <c r="EC429" s="209"/>
      <c r="ED429" s="209"/>
      <c r="EE429" s="209"/>
      <c r="EF429" s="209"/>
      <c r="EG429" s="209"/>
      <c r="EH429" s="209"/>
      <c r="EI429" s="209"/>
      <c r="EJ429" s="209"/>
      <c r="EK429" s="209"/>
      <c r="EL429" s="209"/>
      <c r="EM429" s="209"/>
      <c r="EN429" s="209"/>
      <c r="EO429" s="209"/>
      <c r="EP429" s="209"/>
      <c r="EQ429" s="209"/>
      <c r="ER429" s="209"/>
      <c r="ES429" s="209"/>
      <c r="ET429" s="209"/>
      <c r="EU429" s="209"/>
      <c r="EV429" s="209"/>
      <c r="EW429" s="209"/>
      <c r="EX429" s="209"/>
      <c r="EY429" s="209"/>
      <c r="EZ429" s="209"/>
      <c r="FA429" s="209"/>
      <c r="FB429" s="209"/>
      <c r="FC429" s="209"/>
      <c r="FD429" s="209"/>
      <c r="FE429" s="209"/>
      <c r="FF429" s="209"/>
      <c r="FG429" s="209"/>
      <c r="FH429" s="209"/>
      <c r="FI429" s="209"/>
      <c r="FJ429" s="209"/>
      <c r="FK429" s="209"/>
      <c r="FL429" s="209"/>
      <c r="FM429" s="209"/>
      <c r="FN429" s="209"/>
      <c r="FO429" s="209"/>
    </row>
    <row r="430" spans="108:171" hidden="1">
      <c r="DD430" s="401" t="str">
        <f>DE440</f>
        <v>E-6: With dependent</v>
      </c>
      <c r="DE430" s="402" t="s">
        <v>288</v>
      </c>
      <c r="DF430" s="403">
        <f t="shared" si="0"/>
        <v>3434.6</v>
      </c>
      <c r="DG430" s="209"/>
      <c r="DH430" s="716" t="s">
        <v>289</v>
      </c>
      <c r="DI430" s="717">
        <v>2738.43</v>
      </c>
      <c r="DJ430" s="718">
        <v>3434.6</v>
      </c>
      <c r="DK430" s="209"/>
      <c r="DL430" s="209"/>
      <c r="DM430" s="209"/>
      <c r="DN430" s="209">
        <f t="shared" ref="DN430:DN456" si="5">DN429+350</f>
        <v>751</v>
      </c>
      <c r="DO430" s="209">
        <f t="shared" si="4"/>
        <v>3</v>
      </c>
      <c r="DP430" s="209" t="str">
        <f t="shared" si="1"/>
        <v/>
      </c>
      <c r="DQ430" s="209">
        <f t="shared" si="2"/>
        <v>0</v>
      </c>
      <c r="DR430" s="209" t="str">
        <f t="shared" si="3"/>
        <v/>
      </c>
      <c r="DS430" s="209"/>
      <c r="DT430" s="209"/>
      <c r="DU430" s="209"/>
      <c r="DV430" s="209"/>
      <c r="DW430" s="209"/>
      <c r="DX430" s="209"/>
      <c r="DY430" s="209"/>
      <c r="DZ430" s="209"/>
      <c r="EA430" s="209"/>
      <c r="EB430" s="209"/>
      <c r="EC430" s="209"/>
      <c r="ED430" s="209"/>
      <c r="EE430" s="209"/>
      <c r="EF430" s="209"/>
      <c r="EG430" s="209"/>
      <c r="EH430" s="209"/>
      <c r="EI430" s="209"/>
      <c r="EJ430" s="209"/>
      <c r="EK430" s="209"/>
      <c r="EL430" s="209"/>
      <c r="EM430" s="209"/>
      <c r="EN430" s="209"/>
      <c r="EO430" s="209"/>
      <c r="EP430" s="209"/>
      <c r="EQ430" s="209"/>
      <c r="ER430" s="209"/>
      <c r="ES430" s="209"/>
      <c r="ET430" s="209"/>
      <c r="EU430" s="209"/>
      <c r="EV430" s="209"/>
      <c r="EW430" s="209"/>
      <c r="EX430" s="209"/>
      <c r="EY430" s="209"/>
      <c r="EZ430" s="209"/>
      <c r="FA430" s="209"/>
      <c r="FB430" s="209"/>
      <c r="FC430" s="209"/>
      <c r="FD430" s="209"/>
      <c r="FE430" s="209"/>
      <c r="FF430" s="209"/>
      <c r="FG430" s="209"/>
      <c r="FH430" s="209"/>
      <c r="FI430" s="209"/>
      <c r="FJ430" s="209"/>
      <c r="FK430" s="209"/>
      <c r="FL430" s="209"/>
      <c r="FM430" s="209"/>
      <c r="FN430" s="209"/>
      <c r="FO430" s="209"/>
    </row>
    <row r="431" spans="108:171" hidden="1">
      <c r="DD431" s="401" t="str">
        <f>DE466</f>
        <v>E-7: Without</v>
      </c>
      <c r="DE431" s="402" t="s">
        <v>290</v>
      </c>
      <c r="DF431" s="403">
        <f t="shared" si="0"/>
        <v>3173.31</v>
      </c>
      <c r="DG431" s="209"/>
      <c r="DH431" s="716" t="s">
        <v>291</v>
      </c>
      <c r="DI431" s="717">
        <v>2354.79</v>
      </c>
      <c r="DJ431" s="718">
        <v>3173.31</v>
      </c>
      <c r="DK431" s="209"/>
      <c r="DL431" s="209"/>
      <c r="DM431" s="209"/>
      <c r="DN431" s="209">
        <f t="shared" si="5"/>
        <v>1101</v>
      </c>
      <c r="DO431" s="209">
        <f t="shared" si="4"/>
        <v>4</v>
      </c>
      <c r="DP431" s="209" t="str">
        <f t="shared" si="1"/>
        <v/>
      </c>
      <c r="DQ431" s="209">
        <f t="shared" si="2"/>
        <v>0</v>
      </c>
      <c r="DR431" s="209" t="str">
        <f t="shared" si="3"/>
        <v/>
      </c>
      <c r="DS431" s="209"/>
      <c r="DT431" s="209"/>
      <c r="DU431" s="209"/>
      <c r="DV431" s="209"/>
      <c r="DW431" s="209"/>
      <c r="DX431" s="209"/>
      <c r="DY431" s="209"/>
      <c r="DZ431" s="209"/>
      <c r="EA431" s="209"/>
      <c r="EB431" s="209"/>
      <c r="EC431" s="209"/>
      <c r="ED431" s="209"/>
      <c r="EE431" s="209"/>
      <c r="EF431" s="209"/>
      <c r="EG431" s="209"/>
      <c r="EH431" s="209"/>
      <c r="EI431" s="209"/>
      <c r="EJ431" s="209"/>
      <c r="EK431" s="209"/>
      <c r="EL431" s="209"/>
      <c r="EM431" s="209"/>
      <c r="EN431" s="209"/>
      <c r="EO431" s="209"/>
      <c r="EP431" s="209"/>
      <c r="EQ431" s="209"/>
      <c r="ER431" s="209"/>
      <c r="ES431" s="209"/>
      <c r="ET431" s="209"/>
      <c r="EU431" s="209"/>
      <c r="EV431" s="209"/>
      <c r="EW431" s="209"/>
      <c r="EX431" s="209"/>
      <c r="EY431" s="209"/>
      <c r="EZ431" s="209"/>
      <c r="FA431" s="209"/>
      <c r="FB431" s="209"/>
      <c r="FC431" s="209"/>
      <c r="FD431" s="209"/>
      <c r="FE431" s="209"/>
      <c r="FF431" s="209"/>
      <c r="FG431" s="209"/>
      <c r="FH431" s="209"/>
      <c r="FI431" s="209"/>
      <c r="FJ431" s="209"/>
      <c r="FK431" s="209"/>
      <c r="FL431" s="209"/>
      <c r="FM431" s="209"/>
      <c r="FN431" s="209"/>
      <c r="FO431" s="209"/>
    </row>
    <row r="432" spans="108:171" hidden="1">
      <c r="DD432" s="401" t="str">
        <f>DE439</f>
        <v>E-7: With dependent</v>
      </c>
      <c r="DE432" s="402" t="s">
        <v>292</v>
      </c>
      <c r="DF432" s="403">
        <f t="shared" si="0"/>
        <v>4132.43</v>
      </c>
      <c r="DG432" s="409"/>
      <c r="DH432" s="716" t="s">
        <v>293</v>
      </c>
      <c r="DI432" s="717">
        <v>3781.83</v>
      </c>
      <c r="DJ432" s="718">
        <v>4132.43</v>
      </c>
      <c r="DK432" s="410"/>
      <c r="DL432" s="209"/>
      <c r="DM432" s="209"/>
      <c r="DN432" s="209">
        <f t="shared" si="5"/>
        <v>1451</v>
      </c>
      <c r="DO432" s="209">
        <f t="shared" si="4"/>
        <v>5</v>
      </c>
      <c r="DP432" s="209" t="str">
        <f t="shared" si="1"/>
        <v/>
      </c>
      <c r="DQ432" s="209">
        <f t="shared" si="2"/>
        <v>0</v>
      </c>
      <c r="DR432" s="209" t="str">
        <f t="shared" si="3"/>
        <v/>
      </c>
      <c r="DS432" s="220"/>
      <c r="DT432" s="220"/>
      <c r="DU432" s="209"/>
      <c r="DV432" s="209"/>
      <c r="DW432" s="209"/>
      <c r="DX432" s="209"/>
      <c r="DY432" s="209"/>
      <c r="DZ432" s="209"/>
      <c r="EA432" s="209"/>
      <c r="EB432" s="209"/>
      <c r="EC432" s="209"/>
      <c r="ED432" s="209" t="e">
        <f>IF(ER432="",0,ER432)</f>
        <v>#REF!</v>
      </c>
      <c r="EE432" s="1875" t="s">
        <v>214</v>
      </c>
      <c r="EF432" s="1875"/>
      <c r="EG432" s="1875"/>
      <c r="EH432" s="1875"/>
      <c r="EI432" s="1875"/>
      <c r="EJ432" s="1875"/>
      <c r="EK432" s="1875"/>
      <c r="EL432" s="1875"/>
      <c r="EM432" s="1875"/>
      <c r="EN432" s="1875"/>
      <c r="EO432" s="1875"/>
      <c r="EP432" s="1875"/>
      <c r="EQ432" s="1875"/>
      <c r="ER432" s="1876" t="e">
        <f>IF(#REF!="","",IF(#REF!=0,"",#REF!))</f>
        <v>#REF!</v>
      </c>
      <c r="ES432" s="1876"/>
      <c r="ET432" s="1876"/>
      <c r="EU432" s="1876"/>
      <c r="EV432" s="1876"/>
      <c r="EW432" s="1876"/>
      <c r="EX432" s="1876"/>
      <c r="EY432" s="1876"/>
      <c r="EZ432" s="1876"/>
      <c r="FA432" s="1876"/>
      <c r="FB432" s="1876"/>
      <c r="FC432" s="1876"/>
      <c r="FD432" s="1876"/>
      <c r="FE432" s="1876"/>
      <c r="FF432" s="1876"/>
      <c r="FG432" s="1876"/>
      <c r="FH432" s="1876"/>
      <c r="FI432" s="1876"/>
      <c r="FJ432" s="1876"/>
      <c r="FK432" s="1876"/>
      <c r="FL432" s="1876"/>
      <c r="FM432" s="1876"/>
      <c r="FN432" s="1876"/>
      <c r="FO432" s="1876"/>
    </row>
    <row r="433" spans="108:171" hidden="1">
      <c r="DD433" s="401" t="str">
        <f>DE465</f>
        <v>E-8: Without</v>
      </c>
      <c r="DE433" s="402" t="s">
        <v>294</v>
      </c>
      <c r="DF433" s="403">
        <f t="shared" si="0"/>
        <v>3788.5</v>
      </c>
      <c r="DG433" s="409"/>
      <c r="DH433" s="716" t="s">
        <v>295</v>
      </c>
      <c r="DI433" s="717">
        <v>3358.52</v>
      </c>
      <c r="DJ433" s="718">
        <v>3788.5</v>
      </c>
      <c r="DK433" s="410"/>
      <c r="DL433" s="209"/>
      <c r="DM433" s="209"/>
      <c r="DN433" s="209">
        <f t="shared" si="5"/>
        <v>1801</v>
      </c>
      <c r="DO433" s="209">
        <f t="shared" si="4"/>
        <v>6</v>
      </c>
      <c r="DP433" s="209" t="str">
        <f t="shared" si="1"/>
        <v/>
      </c>
      <c r="DQ433" s="209">
        <f t="shared" si="2"/>
        <v>0</v>
      </c>
      <c r="DR433" s="209" t="str">
        <f t="shared" si="3"/>
        <v/>
      </c>
      <c r="DS433" s="220"/>
      <c r="DT433" s="220"/>
      <c r="DU433" s="209"/>
      <c r="DV433" s="209"/>
      <c r="DW433" s="209"/>
      <c r="DX433" s="209"/>
      <c r="DY433" s="209"/>
      <c r="DZ433" s="209"/>
      <c r="EA433" s="209"/>
      <c r="EB433" s="209"/>
      <c r="EC433" s="209"/>
      <c r="ED433" s="209" t="e">
        <f>IF(ER433="",0,ER433)</f>
        <v>#REF!</v>
      </c>
      <c r="EE433" s="1875" t="s">
        <v>216</v>
      </c>
      <c r="EF433" s="1875"/>
      <c r="EG433" s="1875"/>
      <c r="EH433" s="1875"/>
      <c r="EI433" s="1875"/>
      <c r="EJ433" s="1875"/>
      <c r="EK433" s="1875"/>
      <c r="EL433" s="1875"/>
      <c r="EM433" s="1875"/>
      <c r="EN433" s="1875"/>
      <c r="EO433" s="1875"/>
      <c r="EP433" s="1875"/>
      <c r="EQ433" s="1875"/>
      <c r="ER433" s="1877" t="e">
        <f>IF(#REF!="","",IF(#REF!=0,"",#REF!))</f>
        <v>#REF!</v>
      </c>
      <c r="ES433" s="1877"/>
      <c r="ET433" s="1877"/>
      <c r="EU433" s="1877"/>
      <c r="EV433" s="1877"/>
      <c r="EW433" s="1877"/>
      <c r="EX433" s="1877"/>
      <c r="EY433" s="1877"/>
      <c r="EZ433" s="1877"/>
      <c r="FA433" s="1877"/>
      <c r="FB433" s="1877"/>
      <c r="FC433" s="1877"/>
      <c r="FD433" s="1877"/>
      <c r="FE433" s="1877"/>
      <c r="FF433" s="1877"/>
      <c r="FG433" s="1877"/>
      <c r="FH433" s="1877"/>
      <c r="FI433" s="1877"/>
      <c r="FJ433" s="1877"/>
      <c r="FK433" s="1877"/>
      <c r="FL433" s="1877"/>
      <c r="FM433" s="1877"/>
      <c r="FN433" s="1877"/>
      <c r="FO433" s="1877"/>
    </row>
    <row r="434" spans="108:171" hidden="1">
      <c r="DD434" s="401" t="str">
        <f>DE438</f>
        <v>E-8: With dependent</v>
      </c>
      <c r="DE434" s="402" t="s">
        <v>296</v>
      </c>
      <c r="DF434" s="403">
        <f t="shared" si="0"/>
        <v>3470.97</v>
      </c>
      <c r="DG434" s="409"/>
      <c r="DH434" s="716" t="s">
        <v>297</v>
      </c>
      <c r="DI434" s="717">
        <v>2822.75</v>
      </c>
      <c r="DJ434" s="718">
        <v>3470.97</v>
      </c>
      <c r="DK434" s="410"/>
      <c r="DL434" s="209"/>
      <c r="DM434" s="209"/>
      <c r="DN434" s="209">
        <f t="shared" si="5"/>
        <v>2151</v>
      </c>
      <c r="DO434" s="209">
        <f t="shared" si="4"/>
        <v>7</v>
      </c>
      <c r="DP434" s="209" t="str">
        <f t="shared" si="1"/>
        <v/>
      </c>
      <c r="DQ434" s="209">
        <f t="shared" si="2"/>
        <v>0</v>
      </c>
      <c r="DR434" s="209" t="str">
        <f>IF(DQ434=1,DO434,"")</f>
        <v/>
      </c>
      <c r="DS434" s="220"/>
      <c r="DT434" s="220"/>
      <c r="DU434" s="209"/>
      <c r="DV434" s="209"/>
      <c r="DW434" s="209"/>
      <c r="DX434" s="209"/>
      <c r="DY434" s="209"/>
      <c r="DZ434" s="209"/>
      <c r="EA434" s="209"/>
      <c r="EB434" s="209"/>
      <c r="EC434" s="209"/>
      <c r="ED434" s="209"/>
      <c r="EE434" s="209"/>
      <c r="EF434" s="209"/>
      <c r="EG434" s="209"/>
      <c r="EH434" s="209"/>
      <c r="EI434" s="209"/>
      <c r="EJ434" s="209"/>
      <c r="EK434" s="209"/>
      <c r="EL434" s="209"/>
      <c r="EM434" s="209"/>
      <c r="EN434" s="209"/>
      <c r="EO434" s="209"/>
      <c r="EP434" s="209"/>
      <c r="EQ434" s="209"/>
      <c r="ER434" s="209"/>
      <c r="ES434" s="209"/>
      <c r="ET434" s="209"/>
      <c r="EU434" s="209"/>
      <c r="EV434" s="209"/>
      <c r="EW434" s="209"/>
      <c r="EX434" s="209"/>
      <c r="EY434" s="209"/>
      <c r="EZ434" s="209"/>
      <c r="FA434" s="209"/>
      <c r="FB434" s="209"/>
      <c r="FC434" s="209"/>
      <c r="FD434" s="209"/>
      <c r="FE434" s="209"/>
      <c r="FF434" s="209"/>
      <c r="FG434" s="209"/>
      <c r="FH434" s="209"/>
      <c r="FI434" s="209"/>
      <c r="FJ434" s="209"/>
      <c r="FK434" s="209"/>
      <c r="FL434" s="209"/>
      <c r="FM434" s="209"/>
      <c r="FN434" s="209"/>
      <c r="FO434" s="209"/>
    </row>
    <row r="435" spans="108:171" hidden="1">
      <c r="DD435" s="401" t="str">
        <f>DE464</f>
        <v>E-9: Without</v>
      </c>
      <c r="DE435" s="402" t="s">
        <v>298</v>
      </c>
      <c r="DF435" s="403">
        <f t="shared" si="0"/>
        <v>3193.16</v>
      </c>
      <c r="DG435" s="409"/>
      <c r="DH435" s="716" t="s">
        <v>299</v>
      </c>
      <c r="DI435" s="717">
        <v>2506.9299999999998</v>
      </c>
      <c r="DJ435" s="718">
        <v>3193.16</v>
      </c>
      <c r="DK435" s="410"/>
      <c r="DL435" s="209"/>
      <c r="DM435" s="209"/>
      <c r="DN435" s="209">
        <f t="shared" si="5"/>
        <v>2501</v>
      </c>
      <c r="DO435" s="209">
        <f t="shared" si="4"/>
        <v>8</v>
      </c>
      <c r="DP435" s="209" t="str">
        <f t="shared" si="1"/>
        <v/>
      </c>
      <c r="DQ435" s="209">
        <f t="shared" si="2"/>
        <v>0</v>
      </c>
      <c r="DR435" s="209" t="str">
        <f t="shared" si="3"/>
        <v/>
      </c>
      <c r="DS435" s="220"/>
      <c r="DT435" s="220"/>
      <c r="DU435" s="209"/>
      <c r="DV435" s="209"/>
      <c r="DW435" s="209"/>
      <c r="DX435" s="209"/>
      <c r="DY435" s="209"/>
      <c r="DZ435" s="209"/>
      <c r="EA435" s="209"/>
      <c r="EB435" s="209"/>
      <c r="EC435" s="209"/>
      <c r="ED435" s="209"/>
      <c r="EE435" s="209"/>
      <c r="EF435" s="209"/>
      <c r="EG435" s="209"/>
      <c r="EH435" s="209"/>
      <c r="EI435" s="209"/>
      <c r="EJ435" s="209"/>
      <c r="EK435" s="209"/>
      <c r="EL435" s="209"/>
      <c r="EM435" s="209"/>
      <c r="EN435" s="209"/>
      <c r="EO435" s="209"/>
      <c r="EP435" s="209"/>
      <c r="EQ435" s="209"/>
      <c r="ER435" s="209"/>
      <c r="ES435" s="209"/>
      <c r="ET435" s="209"/>
      <c r="EU435" s="209"/>
      <c r="EV435" s="209"/>
      <c r="EW435" s="209"/>
      <c r="EX435" s="209"/>
      <c r="EY435" s="209"/>
      <c r="EZ435" s="209"/>
      <c r="FA435" s="209"/>
      <c r="FB435" s="209"/>
      <c r="FC435" s="209"/>
      <c r="FD435" s="209"/>
      <c r="FE435" s="209"/>
      <c r="FF435" s="209"/>
      <c r="FG435" s="209"/>
      <c r="FH435" s="209"/>
      <c r="FI435" s="209"/>
      <c r="FJ435" s="209"/>
      <c r="FK435" s="209"/>
      <c r="FL435" s="209"/>
      <c r="FM435" s="209"/>
      <c r="FN435" s="209"/>
      <c r="FO435" s="209"/>
    </row>
    <row r="436" spans="108:171" hidden="1">
      <c r="DD436" s="401" t="str">
        <f>DE437</f>
        <v>E-9: With dependent</v>
      </c>
      <c r="DE436" s="402" t="s">
        <v>300</v>
      </c>
      <c r="DF436" s="403">
        <f t="shared" si="0"/>
        <v>2761.61</v>
      </c>
      <c r="DG436" s="409"/>
      <c r="DH436" s="716" t="s">
        <v>301</v>
      </c>
      <c r="DI436" s="717">
        <v>2098.4299999999998</v>
      </c>
      <c r="DJ436" s="718">
        <v>2761.61</v>
      </c>
      <c r="DK436" s="410"/>
      <c r="DL436" s="209"/>
      <c r="DM436" s="209"/>
      <c r="DN436" s="209">
        <f t="shared" si="5"/>
        <v>2851</v>
      </c>
      <c r="DO436" s="209">
        <f t="shared" si="4"/>
        <v>9</v>
      </c>
      <c r="DP436" s="209" t="str">
        <f t="shared" si="1"/>
        <v/>
      </c>
      <c r="DQ436" s="209">
        <f t="shared" si="2"/>
        <v>0</v>
      </c>
      <c r="DR436" s="209" t="str">
        <f t="shared" si="3"/>
        <v/>
      </c>
      <c r="DS436" s="220"/>
      <c r="DT436" s="220"/>
      <c r="DU436" s="209"/>
      <c r="DV436" s="209"/>
      <c r="DW436" s="209"/>
      <c r="DX436" s="209"/>
      <c r="DY436" s="209"/>
      <c r="DZ436" s="209"/>
      <c r="EA436" s="209"/>
      <c r="EB436" s="209"/>
      <c r="EC436" s="209"/>
      <c r="ED436" s="209"/>
      <c r="EE436" s="209"/>
      <c r="EF436" s="209"/>
      <c r="EG436" s="209"/>
      <c r="EH436" s="209"/>
      <c r="EI436" s="209"/>
      <c r="EJ436" s="209"/>
      <c r="EK436" s="209"/>
      <c r="EL436" s="209"/>
      <c r="EM436" s="209"/>
      <c r="EN436" s="209"/>
      <c r="EO436" s="209"/>
      <c r="EP436" s="209"/>
      <c r="EQ436" s="209"/>
      <c r="ER436" s="209"/>
      <c r="ES436" s="209"/>
      <c r="ET436" s="209"/>
      <c r="EU436" s="209"/>
      <c r="EV436" s="209"/>
      <c r="EW436" s="209"/>
      <c r="EX436" s="209"/>
      <c r="EY436" s="209"/>
      <c r="EZ436" s="209"/>
      <c r="FA436" s="209"/>
      <c r="FB436" s="209"/>
      <c r="FC436" s="209"/>
      <c r="FD436" s="209"/>
      <c r="FE436" s="209"/>
      <c r="FF436" s="209"/>
      <c r="FG436" s="209"/>
      <c r="FH436" s="209"/>
      <c r="FI436" s="209"/>
      <c r="FJ436" s="209"/>
      <c r="FK436" s="209"/>
      <c r="FL436" s="209"/>
      <c r="FM436" s="209"/>
      <c r="FN436" s="209"/>
      <c r="FO436" s="209"/>
    </row>
    <row r="437" spans="108:171" hidden="1">
      <c r="DD437" s="401" t="str">
        <f>DE462</f>
        <v>W-2: Without</v>
      </c>
      <c r="DE437" s="402" t="s">
        <v>302</v>
      </c>
      <c r="DF437" s="403">
        <f t="shared" si="0"/>
        <v>3636.36</v>
      </c>
      <c r="DG437" s="409"/>
      <c r="DH437" s="716" t="s">
        <v>303</v>
      </c>
      <c r="DI437" s="717">
        <v>2758.3</v>
      </c>
      <c r="DJ437" s="718">
        <v>3636.36</v>
      </c>
      <c r="DK437" s="410"/>
      <c r="DL437" s="209"/>
      <c r="DM437" s="209"/>
      <c r="DN437" s="209">
        <f t="shared" si="5"/>
        <v>3201</v>
      </c>
      <c r="DO437" s="209">
        <f t="shared" si="4"/>
        <v>10</v>
      </c>
      <c r="DP437" s="209" t="str">
        <f t="shared" si="1"/>
        <v/>
      </c>
      <c r="DQ437" s="209">
        <f t="shared" si="2"/>
        <v>0</v>
      </c>
      <c r="DR437" s="209" t="str">
        <f t="shared" si="3"/>
        <v/>
      </c>
      <c r="DS437" s="220"/>
      <c r="DT437" s="220"/>
      <c r="DU437" s="209"/>
      <c r="DV437" s="209"/>
      <c r="DW437" s="209"/>
      <c r="DX437" s="209"/>
      <c r="DY437" s="209"/>
      <c r="DZ437" s="209"/>
      <c r="EA437" s="209"/>
      <c r="EB437" s="209"/>
      <c r="EC437" s="209"/>
      <c r="ED437" s="209"/>
      <c r="EE437" s="209"/>
      <c r="EF437" s="209"/>
      <c r="EG437" s="209"/>
      <c r="EH437" s="209"/>
      <c r="EI437" s="209"/>
      <c r="EJ437" s="209"/>
      <c r="EK437" s="209"/>
      <c r="EL437" s="209"/>
      <c r="EM437" s="209"/>
      <c r="EN437" s="209"/>
      <c r="EO437" s="209"/>
      <c r="EP437" s="209"/>
      <c r="EQ437" s="209"/>
      <c r="ER437" s="209"/>
      <c r="ES437" s="209"/>
      <c r="ET437" s="209"/>
      <c r="EU437" s="209"/>
      <c r="EV437" s="209"/>
      <c r="EW437" s="209"/>
      <c r="EX437" s="209"/>
      <c r="EY437" s="209"/>
      <c r="EZ437" s="209"/>
      <c r="FA437" s="209"/>
      <c r="FB437" s="209"/>
      <c r="FC437" s="209"/>
      <c r="FD437" s="209"/>
      <c r="FE437" s="209"/>
      <c r="FF437" s="209"/>
      <c r="FG437" s="209"/>
      <c r="FH437" s="209"/>
      <c r="FI437" s="209"/>
      <c r="FJ437" s="209"/>
      <c r="FK437" s="209"/>
      <c r="FL437" s="209"/>
      <c r="FM437" s="209"/>
      <c r="FN437" s="209"/>
      <c r="FO437" s="209"/>
    </row>
    <row r="438" spans="108:171" hidden="1">
      <c r="DD438" s="401" t="str">
        <f>DE435</f>
        <v>W-2: With dependent</v>
      </c>
      <c r="DE438" s="402" t="s">
        <v>304</v>
      </c>
      <c r="DF438" s="403">
        <f t="shared" si="0"/>
        <v>3351.93</v>
      </c>
      <c r="DG438" s="409"/>
      <c r="DH438" s="716" t="s">
        <v>305</v>
      </c>
      <c r="DI438" s="717">
        <v>2531.71</v>
      </c>
      <c r="DJ438" s="718">
        <v>3351.93</v>
      </c>
      <c r="DK438" s="410"/>
      <c r="DL438" s="209"/>
      <c r="DM438" s="209"/>
      <c r="DN438" s="209">
        <f t="shared" si="5"/>
        <v>3551</v>
      </c>
      <c r="DO438" s="209">
        <f t="shared" si="4"/>
        <v>11</v>
      </c>
      <c r="DP438" s="209" t="str">
        <f t="shared" si="1"/>
        <v/>
      </c>
      <c r="DQ438" s="209">
        <f t="shared" si="2"/>
        <v>0</v>
      </c>
      <c r="DR438" s="209" t="str">
        <f t="shared" si="3"/>
        <v/>
      </c>
      <c r="DS438" s="220"/>
      <c r="DT438" s="220"/>
      <c r="DU438" s="209"/>
      <c r="DV438" s="209"/>
      <c r="DW438" s="209"/>
      <c r="DX438" s="209"/>
      <c r="DY438" s="209"/>
      <c r="DZ438" s="209"/>
      <c r="EA438" s="209"/>
      <c r="EB438" s="209"/>
      <c r="EC438" s="209"/>
      <c r="ED438" s="209"/>
      <c r="EE438" s="209"/>
      <c r="EF438" s="209"/>
      <c r="EG438" s="209"/>
      <c r="EH438" s="209"/>
      <c r="EI438" s="209"/>
      <c r="EJ438" s="209"/>
      <c r="EK438" s="209"/>
      <c r="EL438" s="209"/>
      <c r="EM438" s="209"/>
      <c r="EN438" s="209"/>
      <c r="EO438" s="209"/>
      <c r="EP438" s="209"/>
      <c r="EQ438" s="209"/>
      <c r="ER438" s="209"/>
      <c r="ES438" s="209"/>
      <c r="ET438" s="209"/>
      <c r="EU438" s="209"/>
      <c r="EV438" s="209"/>
      <c r="EW438" s="209"/>
      <c r="EX438" s="209"/>
      <c r="EY438" s="209"/>
      <c r="EZ438" s="209"/>
      <c r="FA438" s="209"/>
      <c r="FB438" s="209"/>
      <c r="FC438" s="209"/>
      <c r="FD438" s="209"/>
      <c r="FE438" s="209"/>
      <c r="FF438" s="209"/>
      <c r="FG438" s="209"/>
      <c r="FH438" s="209"/>
      <c r="FI438" s="209"/>
      <c r="FJ438" s="209"/>
      <c r="FK438" s="209"/>
      <c r="FL438" s="209"/>
      <c r="FM438" s="209"/>
      <c r="FN438" s="209"/>
      <c r="FO438" s="209"/>
    </row>
    <row r="439" spans="108:171" hidden="1">
      <c r="DD439" s="401" t="str">
        <f>DE461</f>
        <v>W-3: Without</v>
      </c>
      <c r="DE439" s="402" t="s">
        <v>306</v>
      </c>
      <c r="DF439" s="403">
        <f t="shared" si="0"/>
        <v>3112.14</v>
      </c>
      <c r="DG439" s="409"/>
      <c r="DH439" s="716" t="s">
        <v>307</v>
      </c>
      <c r="DI439" s="717">
        <v>2162.9699999999998</v>
      </c>
      <c r="DJ439" s="718">
        <v>3112.14</v>
      </c>
      <c r="DK439" s="410"/>
      <c r="DL439" s="209"/>
      <c r="DM439" s="209"/>
      <c r="DN439" s="209">
        <f t="shared" si="5"/>
        <v>3901</v>
      </c>
      <c r="DO439" s="209">
        <f t="shared" si="4"/>
        <v>12</v>
      </c>
      <c r="DP439" s="209" t="str">
        <f t="shared" si="1"/>
        <v/>
      </c>
      <c r="DQ439" s="209">
        <f t="shared" si="2"/>
        <v>0</v>
      </c>
      <c r="DR439" s="209" t="str">
        <f t="shared" si="3"/>
        <v/>
      </c>
      <c r="DS439" s="220"/>
      <c r="DT439" s="220"/>
      <c r="DU439" s="209"/>
      <c r="DV439" s="209"/>
      <c r="DW439" s="209"/>
      <c r="DX439" s="209"/>
      <c r="DY439" s="209"/>
      <c r="DZ439" s="209"/>
      <c r="EA439" s="209"/>
      <c r="EB439" s="209"/>
      <c r="EC439" s="209"/>
      <c r="ED439" s="209"/>
      <c r="EE439" s="209"/>
      <c r="EF439" s="209"/>
      <c r="EG439" s="209"/>
      <c r="EH439" s="209"/>
      <c r="EI439" s="209"/>
      <c r="EJ439" s="209"/>
      <c r="EK439" s="209"/>
      <c r="EL439" s="209"/>
      <c r="EM439" s="209"/>
      <c r="EN439" s="209"/>
      <c r="EO439" s="209"/>
      <c r="EP439" s="209"/>
      <c r="EQ439" s="209"/>
      <c r="ER439" s="209"/>
      <c r="ES439" s="209"/>
      <c r="ET439" s="209"/>
      <c r="EU439" s="209"/>
      <c r="EV439" s="209"/>
      <c r="EW439" s="209"/>
      <c r="EX439" s="209"/>
      <c r="EY439" s="209"/>
      <c r="EZ439" s="209"/>
      <c r="FA439" s="209"/>
      <c r="FB439" s="209"/>
      <c r="FC439" s="209"/>
      <c r="FD439" s="209"/>
      <c r="FE439" s="209"/>
      <c r="FF439" s="209"/>
      <c r="FG439" s="209"/>
      <c r="FH439" s="209"/>
      <c r="FI439" s="209"/>
      <c r="FJ439" s="209"/>
      <c r="FK439" s="209"/>
      <c r="FL439" s="209"/>
      <c r="FM439" s="209"/>
      <c r="FN439" s="209"/>
      <c r="FO439" s="209"/>
    </row>
    <row r="440" spans="108:171" hidden="1">
      <c r="DD440" s="401" t="str">
        <f>DE434</f>
        <v>W-3: With dependent</v>
      </c>
      <c r="DE440" s="402" t="s">
        <v>308</v>
      </c>
      <c r="DF440" s="403">
        <f t="shared" si="0"/>
        <v>3109.26</v>
      </c>
      <c r="DG440" s="409"/>
      <c r="DH440" s="716" t="s">
        <v>309</v>
      </c>
      <c r="DI440" s="717">
        <v>2093.94</v>
      </c>
      <c r="DJ440" s="718">
        <v>3109.26</v>
      </c>
      <c r="DK440" s="410"/>
      <c r="DL440" s="209"/>
      <c r="DM440" s="209"/>
      <c r="DN440" s="209">
        <f t="shared" si="5"/>
        <v>4251</v>
      </c>
      <c r="DO440" s="209">
        <f t="shared" si="4"/>
        <v>13</v>
      </c>
      <c r="DP440" s="209" t="str">
        <f t="shared" si="1"/>
        <v/>
      </c>
      <c r="DQ440" s="209">
        <f t="shared" si="2"/>
        <v>0</v>
      </c>
      <c r="DR440" s="209" t="str">
        <f t="shared" si="3"/>
        <v/>
      </c>
      <c r="DS440" s="220"/>
      <c r="DT440" s="220"/>
      <c r="DU440" s="209"/>
      <c r="DV440" s="209"/>
      <c r="DW440" s="209"/>
      <c r="DX440" s="209"/>
      <c r="DY440" s="209"/>
      <c r="DZ440" s="209"/>
      <c r="EA440" s="209"/>
      <c r="EB440" s="209"/>
      <c r="EC440" s="209"/>
      <c r="ED440" s="209"/>
      <c r="EE440" s="209"/>
      <c r="EF440" s="209"/>
      <c r="EG440" s="209"/>
      <c r="EH440" s="209"/>
      <c r="EI440" s="209"/>
      <c r="EJ440" s="209"/>
      <c r="EK440" s="209"/>
      <c r="EL440" s="209"/>
      <c r="EM440" s="209"/>
      <c r="EN440" s="209"/>
      <c r="EO440" s="209"/>
      <c r="EP440" s="209"/>
      <c r="EQ440" s="209"/>
      <c r="ER440" s="209"/>
      <c r="ES440" s="209"/>
      <c r="ET440" s="209"/>
      <c r="EU440" s="209"/>
      <c r="EV440" s="209"/>
      <c r="EW440" s="209"/>
      <c r="EX440" s="209"/>
      <c r="EY440" s="209"/>
      <c r="EZ440" s="209"/>
      <c r="FA440" s="209"/>
      <c r="FB440" s="209"/>
      <c r="FC440" s="209"/>
      <c r="FD440" s="209"/>
      <c r="FE440" s="209"/>
      <c r="FF440" s="209"/>
      <c r="FG440" s="209"/>
      <c r="FH440" s="209"/>
      <c r="FI440" s="209"/>
      <c r="FJ440" s="209"/>
      <c r="FK440" s="209"/>
      <c r="FL440" s="209"/>
      <c r="FM440" s="209"/>
      <c r="FN440" s="209"/>
      <c r="FO440" s="209"/>
    </row>
    <row r="441" spans="108:171" hidden="1">
      <c r="DD441" s="401" t="str">
        <f>DE460</f>
        <v>W-4: Without</v>
      </c>
      <c r="DE441" s="402" t="s">
        <v>310</v>
      </c>
      <c r="DF441" s="403">
        <f t="shared" si="0"/>
        <v>3109.26</v>
      </c>
      <c r="DG441" s="409"/>
      <c r="DH441" s="716" t="s">
        <v>311</v>
      </c>
      <c r="DI441" s="717">
        <v>2093.94</v>
      </c>
      <c r="DJ441" s="718">
        <v>3109.26</v>
      </c>
      <c r="DK441" s="410"/>
      <c r="DL441" s="209"/>
      <c r="DM441" s="209"/>
      <c r="DN441" s="209">
        <f t="shared" si="5"/>
        <v>4601</v>
      </c>
      <c r="DO441" s="209">
        <f t="shared" si="4"/>
        <v>14</v>
      </c>
      <c r="DP441" s="209" t="str">
        <f t="shared" si="1"/>
        <v/>
      </c>
      <c r="DQ441" s="209">
        <f t="shared" si="2"/>
        <v>0</v>
      </c>
      <c r="DR441" s="209" t="str">
        <f t="shared" si="3"/>
        <v/>
      </c>
      <c r="DS441" s="220"/>
      <c r="DT441" s="220"/>
      <c r="DU441" s="209"/>
      <c r="DV441" s="209"/>
      <c r="DW441" s="209"/>
      <c r="DX441" s="209"/>
      <c r="DY441" s="209"/>
      <c r="DZ441" s="209"/>
      <c r="EA441" s="209"/>
      <c r="EB441" s="209"/>
      <c r="EC441" s="209"/>
      <c r="ED441" s="209"/>
      <c r="EE441" s="209"/>
      <c r="EF441" s="209"/>
      <c r="EG441" s="209"/>
      <c r="EH441" s="209"/>
      <c r="EI441" s="209"/>
      <c r="EJ441" s="209"/>
      <c r="EK441" s="209"/>
      <c r="EL441" s="209"/>
      <c r="EM441" s="209"/>
      <c r="EN441" s="209"/>
      <c r="EO441" s="209"/>
      <c r="EP441" s="209"/>
      <c r="EQ441" s="209"/>
      <c r="ER441" s="209"/>
      <c r="ES441" s="209"/>
      <c r="ET441" s="209"/>
      <c r="EU441" s="209"/>
      <c r="EV441" s="209"/>
      <c r="EW441" s="209"/>
      <c r="EX441" s="209"/>
      <c r="EY441" s="209"/>
      <c r="EZ441" s="209"/>
      <c r="FA441" s="209"/>
      <c r="FB441" s="209"/>
      <c r="FC441" s="209"/>
      <c r="FD441" s="209"/>
      <c r="FE441" s="209"/>
      <c r="FF441" s="209"/>
      <c r="FG441" s="209"/>
      <c r="FH441" s="209"/>
      <c r="FI441" s="209"/>
      <c r="FJ441" s="209"/>
      <c r="FK441" s="209"/>
      <c r="FL441" s="209"/>
      <c r="FM441" s="209"/>
      <c r="FN441" s="209"/>
      <c r="FO441" s="209"/>
    </row>
    <row r="442" spans="108:171" hidden="1">
      <c r="DD442" s="401" t="str">
        <f>DE433</f>
        <v>W-4: With dependent</v>
      </c>
      <c r="DE442" s="402" t="s">
        <v>312</v>
      </c>
      <c r="DF442" s="403">
        <f t="shared" si="0"/>
        <v>3109.26</v>
      </c>
      <c r="DG442" s="409"/>
      <c r="DH442" s="716" t="s">
        <v>313</v>
      </c>
      <c r="DI442" s="717">
        <v>2093.94</v>
      </c>
      <c r="DJ442" s="718">
        <v>3109.26</v>
      </c>
      <c r="DK442" s="410"/>
      <c r="DL442" s="209"/>
      <c r="DM442" s="209"/>
      <c r="DN442" s="209">
        <f t="shared" si="5"/>
        <v>4951</v>
      </c>
      <c r="DO442" s="209">
        <f t="shared" si="4"/>
        <v>15</v>
      </c>
      <c r="DP442" s="209" t="str">
        <f t="shared" si="1"/>
        <v/>
      </c>
      <c r="DQ442" s="209">
        <f t="shared" si="2"/>
        <v>0</v>
      </c>
      <c r="DR442" s="209" t="str">
        <f t="shared" si="3"/>
        <v/>
      </c>
      <c r="DS442" s="220"/>
      <c r="DT442" s="220"/>
      <c r="DU442" s="209"/>
      <c r="DV442" s="209"/>
      <c r="DW442" s="209"/>
      <c r="DX442" s="209"/>
      <c r="DY442" s="209"/>
      <c r="DZ442" s="209"/>
      <c r="EA442" s="209"/>
      <c r="EB442" s="209"/>
      <c r="EC442" s="209"/>
      <c r="ED442" s="209"/>
      <c r="EE442" s="209"/>
      <c r="EF442" s="209"/>
      <c r="EG442" s="209"/>
      <c r="EH442" s="209"/>
      <c r="EI442" s="209"/>
      <c r="EJ442" s="209"/>
      <c r="EK442" s="209"/>
      <c r="EL442" s="209"/>
      <c r="EM442" s="209"/>
      <c r="EN442" s="209"/>
      <c r="EO442" s="209"/>
      <c r="EP442" s="209"/>
      <c r="EQ442" s="209"/>
      <c r="ER442" s="209"/>
      <c r="ES442" s="209"/>
      <c r="ET442" s="209"/>
      <c r="EU442" s="209"/>
      <c r="EV442" s="209"/>
      <c r="EW442" s="209"/>
      <c r="EX442" s="209"/>
      <c r="EY442" s="209"/>
      <c r="EZ442" s="209"/>
      <c r="FA442" s="209"/>
      <c r="FB442" s="209"/>
      <c r="FC442" s="209"/>
      <c r="FD442" s="209"/>
      <c r="FE442" s="209"/>
      <c r="FF442" s="209"/>
      <c r="FG442" s="209"/>
      <c r="FH442" s="209"/>
      <c r="FI442" s="209"/>
      <c r="FJ442" s="209"/>
      <c r="FK442" s="209"/>
      <c r="FL442" s="209"/>
      <c r="FM442" s="209"/>
      <c r="FN442" s="209"/>
      <c r="FO442" s="209"/>
    </row>
    <row r="443" spans="108:171" hidden="1">
      <c r="DD443" s="401" t="str">
        <f>DE458</f>
        <v>O-1E: Without</v>
      </c>
      <c r="DE443" s="402" t="s">
        <v>314</v>
      </c>
      <c r="DF443" s="403">
        <f t="shared" si="0"/>
        <v>3109.26</v>
      </c>
      <c r="DG443" s="409"/>
      <c r="DH443" s="716" t="s">
        <v>315</v>
      </c>
      <c r="DI443" s="717">
        <v>2064.19</v>
      </c>
      <c r="DJ443" s="718">
        <v>3109.26</v>
      </c>
      <c r="DK443" s="410"/>
      <c r="DL443" s="209"/>
      <c r="DM443" s="209"/>
      <c r="DN443" s="209">
        <f t="shared" si="5"/>
        <v>5301</v>
      </c>
      <c r="DO443" s="209">
        <f t="shared" si="4"/>
        <v>16</v>
      </c>
      <c r="DP443" s="209" t="str">
        <f t="shared" si="1"/>
        <v/>
      </c>
      <c r="DQ443" s="209">
        <f t="shared" si="2"/>
        <v>0</v>
      </c>
      <c r="DR443" s="209" t="str">
        <f t="shared" si="3"/>
        <v/>
      </c>
      <c r="DS443" s="220"/>
      <c r="DT443" s="220"/>
      <c r="DU443" s="209"/>
      <c r="DV443" s="209"/>
      <c r="DW443" s="209"/>
      <c r="DX443" s="209"/>
      <c r="DY443" s="209"/>
      <c r="DZ443" s="209"/>
      <c r="EA443" s="209"/>
      <c r="EB443" s="209"/>
      <c r="EC443" s="209"/>
      <c r="ED443" s="209"/>
      <c r="EE443" s="209"/>
      <c r="EF443" s="209"/>
      <c r="EG443" s="209"/>
      <c r="EH443" s="209"/>
      <c r="EI443" s="209"/>
      <c r="EJ443" s="209"/>
      <c r="EK443" s="209"/>
      <c r="EL443" s="209"/>
      <c r="EM443" s="209"/>
      <c r="EN443" s="209"/>
      <c r="EO443" s="209"/>
      <c r="EP443" s="209"/>
      <c r="EQ443" s="209"/>
      <c r="ER443" s="209"/>
      <c r="ES443" s="209"/>
      <c r="ET443" s="209"/>
      <c r="EU443" s="209"/>
      <c r="EV443" s="209"/>
      <c r="EW443" s="209"/>
      <c r="EX443" s="209"/>
      <c r="EY443" s="209"/>
      <c r="EZ443" s="209"/>
      <c r="FA443" s="209"/>
      <c r="FB443" s="209"/>
      <c r="FC443" s="209"/>
      <c r="FD443" s="209"/>
      <c r="FE443" s="209"/>
      <c r="FF443" s="209"/>
      <c r="FG443" s="209"/>
      <c r="FH443" s="209"/>
      <c r="FI443" s="209"/>
      <c r="FJ443" s="209"/>
      <c r="FK443" s="209"/>
      <c r="FL443" s="209"/>
      <c r="FM443" s="209"/>
      <c r="FN443" s="209"/>
      <c r="FO443" s="209"/>
    </row>
    <row r="444" spans="108:171" hidden="1">
      <c r="DD444" s="401" t="str">
        <f>DE431</f>
        <v>O-1E: With dependent</v>
      </c>
      <c r="DE444" s="402" t="s">
        <v>316</v>
      </c>
      <c r="DF444" s="403">
        <f t="shared" si="0"/>
        <v>3109.26</v>
      </c>
      <c r="DG444" s="409"/>
      <c r="DH444" s="716" t="s">
        <v>317</v>
      </c>
      <c r="DI444" s="717">
        <v>1774.81</v>
      </c>
      <c r="DJ444" s="718">
        <v>3109.26</v>
      </c>
      <c r="DK444" s="410"/>
      <c r="DL444" s="209"/>
      <c r="DM444" s="209"/>
      <c r="DN444" s="209">
        <f t="shared" si="5"/>
        <v>5651</v>
      </c>
      <c r="DO444" s="209">
        <f t="shared" si="4"/>
        <v>17</v>
      </c>
      <c r="DP444" s="209" t="str">
        <f t="shared" si="1"/>
        <v/>
      </c>
      <c r="DQ444" s="209">
        <f t="shared" si="2"/>
        <v>0</v>
      </c>
      <c r="DR444" s="209" t="str">
        <f t="shared" si="3"/>
        <v/>
      </c>
      <c r="DS444" s="220"/>
      <c r="DT444" s="220"/>
      <c r="DU444" s="209"/>
      <c r="DV444" s="209"/>
      <c r="DW444" s="209"/>
      <c r="DX444" s="209"/>
      <c r="DY444" s="209"/>
      <c r="DZ444" s="209"/>
      <c r="EA444" s="209"/>
      <c r="EB444" s="209"/>
      <c r="EC444" s="209"/>
      <c r="ED444" s="209"/>
      <c r="EE444" s="209"/>
      <c r="EF444" s="209"/>
      <c r="EG444" s="209"/>
      <c r="EH444" s="209"/>
      <c r="EI444" s="209"/>
      <c r="EJ444" s="209"/>
      <c r="EK444" s="209"/>
      <c r="EL444" s="209"/>
      <c r="EM444" s="209"/>
      <c r="EN444" s="209"/>
      <c r="EO444" s="209"/>
      <c r="EP444" s="209"/>
      <c r="EQ444" s="209"/>
      <c r="ER444" s="209"/>
      <c r="ES444" s="209"/>
      <c r="ET444" s="209"/>
      <c r="EU444" s="209"/>
      <c r="EV444" s="209"/>
      <c r="EW444" s="209"/>
      <c r="EX444" s="209"/>
      <c r="EY444" s="209"/>
      <c r="EZ444" s="209"/>
      <c r="FA444" s="209"/>
      <c r="FB444" s="209"/>
      <c r="FC444" s="209"/>
      <c r="FD444" s="209"/>
      <c r="FE444" s="209"/>
      <c r="FF444" s="209"/>
      <c r="FG444" s="209"/>
      <c r="FH444" s="209"/>
      <c r="FI444" s="209"/>
      <c r="FJ444" s="209"/>
      <c r="FK444" s="209"/>
      <c r="FL444" s="209"/>
      <c r="FM444" s="209"/>
      <c r="FN444" s="209"/>
      <c r="FO444" s="209"/>
    </row>
    <row r="445" spans="108:171" hidden="1">
      <c r="DD445" s="401" t="str">
        <f>DE457</f>
        <v>O-2E: Without</v>
      </c>
      <c r="DE445" s="402" t="s">
        <v>318</v>
      </c>
      <c r="DF445" s="403">
        <f>DJ445</f>
        <v>3109.26</v>
      </c>
      <c r="DG445" s="409"/>
      <c r="DH445" s="719" t="s">
        <v>319</v>
      </c>
      <c r="DI445" s="720">
        <v>1639.26</v>
      </c>
      <c r="DJ445" s="721">
        <v>3109.26</v>
      </c>
      <c r="DK445" s="410"/>
      <c r="DL445" s="209"/>
      <c r="DM445" s="209"/>
      <c r="DN445" s="209">
        <f t="shared" si="5"/>
        <v>6001</v>
      </c>
      <c r="DO445" s="209">
        <f t="shared" si="4"/>
        <v>18</v>
      </c>
      <c r="DP445" s="209" t="str">
        <f t="shared" si="1"/>
        <v/>
      </c>
      <c r="DQ445" s="209">
        <f t="shared" si="2"/>
        <v>0</v>
      </c>
      <c r="DR445" s="209" t="str">
        <f t="shared" si="3"/>
        <v/>
      </c>
      <c r="DS445" s="220"/>
      <c r="DT445" s="220"/>
      <c r="DU445" s="209"/>
      <c r="DV445" s="209"/>
      <c r="DW445" s="209"/>
      <c r="DX445" s="209"/>
      <c r="DY445" s="209"/>
      <c r="DZ445" s="209"/>
      <c r="EA445" s="209"/>
      <c r="EB445" s="209"/>
      <c r="EC445" s="209"/>
      <c r="ED445" s="209"/>
      <c r="EE445" s="209"/>
      <c r="EF445" s="209"/>
      <c r="EG445" s="209"/>
      <c r="EH445" s="209"/>
      <c r="EI445" s="209"/>
      <c r="EJ445" s="209"/>
      <c r="EK445" s="209"/>
      <c r="EL445" s="209"/>
      <c r="EM445" s="209"/>
      <c r="EN445" s="209"/>
      <c r="EO445" s="209"/>
      <c r="EP445" s="209"/>
      <c r="EQ445" s="209"/>
      <c r="ER445" s="209"/>
      <c r="ES445" s="209"/>
      <c r="ET445" s="209"/>
      <c r="EU445" s="209"/>
      <c r="EV445" s="209"/>
      <c r="EW445" s="209"/>
      <c r="EX445" s="209"/>
      <c r="EY445" s="209"/>
      <c r="EZ445" s="209"/>
      <c r="FA445" s="209"/>
      <c r="FB445" s="209"/>
      <c r="FC445" s="209"/>
      <c r="FD445" s="209"/>
      <c r="FE445" s="209"/>
      <c r="FF445" s="209"/>
      <c r="FG445" s="209"/>
      <c r="FH445" s="209"/>
      <c r="FI445" s="209"/>
      <c r="FJ445" s="209"/>
      <c r="FK445" s="209"/>
      <c r="FL445" s="209"/>
      <c r="FM445" s="209"/>
      <c r="FN445" s="209"/>
      <c r="FO445" s="209"/>
    </row>
    <row r="446" spans="108:171" hidden="1">
      <c r="DD446" s="401" t="str">
        <f>DE430</f>
        <v>O-2E: With dependent</v>
      </c>
      <c r="DE446" s="402" t="s">
        <v>320</v>
      </c>
      <c r="DF446" s="411">
        <f t="shared" ref="DF446:DF471" si="6">DI419</f>
        <v>4545.8500000000004</v>
      </c>
      <c r="DG446" s="412"/>
      <c r="DH446" s="209"/>
      <c r="DI446" s="209"/>
      <c r="DJ446" s="209"/>
      <c r="DK446" s="209"/>
      <c r="DL446" s="209"/>
      <c r="DM446" s="209"/>
      <c r="DN446" s="209">
        <f t="shared" si="5"/>
        <v>6351</v>
      </c>
      <c r="DO446" s="209">
        <f t="shared" si="4"/>
        <v>19</v>
      </c>
      <c r="DP446" s="209" t="str">
        <f t="shared" si="1"/>
        <v/>
      </c>
      <c r="DQ446" s="209">
        <f t="shared" si="2"/>
        <v>0</v>
      </c>
      <c r="DR446" s="209" t="str">
        <f t="shared" si="3"/>
        <v/>
      </c>
      <c r="DS446" s="220"/>
      <c r="DT446" s="220"/>
      <c r="DU446" s="209"/>
      <c r="DV446" s="209"/>
      <c r="DW446" s="209"/>
      <c r="DX446" s="209"/>
      <c r="DY446" s="209"/>
      <c r="DZ446" s="209"/>
      <c r="EA446" s="209"/>
      <c r="EB446" s="209"/>
      <c r="EC446" s="209"/>
      <c r="ED446" s="209"/>
      <c r="EE446" s="209"/>
      <c r="EF446" s="209"/>
      <c r="EG446" s="209"/>
      <c r="EH446" s="209"/>
      <c r="EI446" s="209"/>
      <c r="EJ446" s="209"/>
      <c r="EK446" s="209"/>
      <c r="EL446" s="209"/>
      <c r="EM446" s="209"/>
      <c r="EN446" s="209"/>
      <c r="EO446" s="209"/>
      <c r="EP446" s="209"/>
      <c r="EQ446" s="209"/>
      <c r="ER446" s="209"/>
      <c r="ES446" s="209"/>
      <c r="ET446" s="209"/>
      <c r="EU446" s="209"/>
      <c r="EV446" s="209"/>
      <c r="EW446" s="209"/>
      <c r="EX446" s="209"/>
      <c r="EY446" s="209"/>
      <c r="EZ446" s="209"/>
      <c r="FA446" s="209"/>
      <c r="FB446" s="209"/>
      <c r="FC446" s="209"/>
      <c r="FD446" s="209"/>
      <c r="FE446" s="209"/>
      <c r="FF446" s="209"/>
      <c r="FG446" s="209"/>
      <c r="FH446" s="209"/>
      <c r="FI446" s="209"/>
      <c r="FJ446" s="209"/>
      <c r="FK446" s="209"/>
      <c r="FL446" s="209"/>
      <c r="FM446" s="209"/>
      <c r="FN446" s="209"/>
      <c r="FO446" s="209"/>
    </row>
    <row r="447" spans="108:171" hidden="1">
      <c r="DD447" s="401" t="str">
        <f>DE456</f>
        <v>O-3E: Without</v>
      </c>
      <c r="DE447" s="402" t="s">
        <v>321</v>
      </c>
      <c r="DF447" s="411">
        <f t="shared" si="6"/>
        <v>4545.8500000000004</v>
      </c>
      <c r="DG447" s="412"/>
      <c r="DH447" s="211"/>
      <c r="DI447" s="211"/>
      <c r="DJ447" s="211"/>
      <c r="DK447" s="211"/>
      <c r="DL447" s="209"/>
      <c r="DM447" s="209"/>
      <c r="DN447" s="209">
        <f t="shared" si="5"/>
        <v>6701</v>
      </c>
      <c r="DO447" s="209">
        <f t="shared" si="4"/>
        <v>20</v>
      </c>
      <c r="DP447" s="209" t="str">
        <f t="shared" si="1"/>
        <v/>
      </c>
      <c r="DQ447" s="209">
        <f t="shared" si="2"/>
        <v>0</v>
      </c>
      <c r="DR447" s="209" t="str">
        <f t="shared" si="3"/>
        <v/>
      </c>
      <c r="DS447" s="220"/>
      <c r="DT447" s="220"/>
      <c r="DU447" s="209"/>
      <c r="DV447" s="209"/>
      <c r="DW447" s="209"/>
      <c r="DX447" s="209"/>
      <c r="DY447" s="209"/>
      <c r="DZ447" s="209"/>
      <c r="EA447" s="209"/>
      <c r="EB447" s="209"/>
      <c r="EC447" s="209"/>
      <c r="ED447" s="209"/>
      <c r="EE447" s="209"/>
      <c r="EF447" s="209"/>
      <c r="EG447" s="209"/>
      <c r="EH447" s="209"/>
      <c r="EI447" s="209"/>
      <c r="EJ447" s="209"/>
      <c r="EK447" s="209"/>
      <c r="EL447" s="209"/>
      <c r="EM447" s="209"/>
      <c r="EN447" s="209"/>
      <c r="EO447" s="209"/>
      <c r="EP447" s="209"/>
      <c r="EQ447" s="209"/>
      <c r="ER447" s="209"/>
      <c r="ES447" s="209"/>
      <c r="ET447" s="209"/>
      <c r="EU447" s="209"/>
      <c r="EV447" s="209"/>
      <c r="EW447" s="209"/>
      <c r="EX447" s="209"/>
      <c r="EY447" s="209"/>
      <c r="EZ447" s="209"/>
      <c r="FA447" s="209"/>
      <c r="FB447" s="209"/>
      <c r="FC447" s="209"/>
      <c r="FD447" s="209"/>
      <c r="FE447" s="209"/>
      <c r="FF447" s="209"/>
      <c r="FG447" s="209"/>
      <c r="FH447" s="209"/>
      <c r="FI447" s="209"/>
      <c r="FJ447" s="209"/>
      <c r="FK447" s="209"/>
      <c r="FL447" s="209"/>
      <c r="FM447" s="209"/>
      <c r="FN447" s="209"/>
      <c r="FO447" s="209"/>
    </row>
    <row r="448" spans="108:171" hidden="1">
      <c r="DD448" s="401" t="str">
        <f>DE429</f>
        <v>O-3E: With dependent</v>
      </c>
      <c r="DE448" s="402" t="s">
        <v>322</v>
      </c>
      <c r="DF448" s="411">
        <f t="shared" si="6"/>
        <v>4545.8500000000004</v>
      </c>
      <c r="DG448" s="412"/>
      <c r="DH448" s="209"/>
      <c r="DI448" s="209"/>
      <c r="DJ448" s="209"/>
      <c r="DK448" s="209"/>
      <c r="DL448" s="209"/>
      <c r="DM448" s="209"/>
      <c r="DN448" s="209">
        <f t="shared" si="5"/>
        <v>7051</v>
      </c>
      <c r="DO448" s="209">
        <f t="shared" si="4"/>
        <v>21</v>
      </c>
      <c r="DP448" s="209" t="str">
        <f t="shared" si="1"/>
        <v/>
      </c>
      <c r="DQ448" s="209">
        <f t="shared" si="2"/>
        <v>0</v>
      </c>
      <c r="DR448" s="209" t="str">
        <f t="shared" si="3"/>
        <v/>
      </c>
      <c r="DS448" s="220"/>
      <c r="DT448" s="220"/>
      <c r="DU448" s="209"/>
      <c r="DV448" s="209"/>
      <c r="DW448" s="209"/>
      <c r="DX448" s="209"/>
      <c r="DY448" s="209"/>
      <c r="DZ448" s="209"/>
      <c r="EA448" s="209"/>
      <c r="EB448" s="209"/>
      <c r="EC448" s="209"/>
      <c r="ED448" s="209"/>
      <c r="EE448" s="209"/>
      <c r="EF448" s="209"/>
      <c r="EG448" s="209"/>
      <c r="EH448" s="209"/>
      <c r="EI448" s="209"/>
      <c r="EJ448" s="209"/>
      <c r="EK448" s="209"/>
      <c r="EL448" s="209"/>
      <c r="EM448" s="209"/>
      <c r="EN448" s="209"/>
      <c r="EO448" s="209"/>
      <c r="EP448" s="209"/>
      <c r="EQ448" s="209"/>
      <c r="ER448" s="209"/>
      <c r="ES448" s="209"/>
      <c r="ET448" s="209"/>
      <c r="EU448" s="209"/>
      <c r="EV448" s="209"/>
      <c r="EW448" s="209"/>
      <c r="EX448" s="209"/>
      <c r="EY448" s="209"/>
      <c r="EZ448" s="209"/>
      <c r="FA448" s="209"/>
      <c r="FB448" s="209"/>
      <c r="FC448" s="209"/>
      <c r="FD448" s="209"/>
      <c r="FE448" s="209"/>
      <c r="FF448" s="209"/>
      <c r="FG448" s="209"/>
      <c r="FH448" s="209"/>
      <c r="FI448" s="209"/>
      <c r="FJ448" s="209"/>
      <c r="FK448" s="209"/>
      <c r="FL448" s="209"/>
      <c r="FM448" s="209"/>
      <c r="FN448" s="209"/>
      <c r="FO448" s="209"/>
    </row>
    <row r="449" spans="108:171" hidden="1">
      <c r="DD449" s="401" t="str">
        <f>DE455</f>
        <v>O-1: Without</v>
      </c>
      <c r="DE449" s="402" t="s">
        <v>323</v>
      </c>
      <c r="DF449" s="411">
        <f t="shared" si="6"/>
        <v>4545.8500000000004</v>
      </c>
      <c r="DG449" s="412"/>
      <c r="DH449" s="209"/>
      <c r="DI449" s="209"/>
      <c r="DJ449" s="209"/>
      <c r="DK449" s="209"/>
      <c r="DL449" s="209"/>
      <c r="DM449" s="209"/>
      <c r="DN449" s="209">
        <f t="shared" si="5"/>
        <v>7401</v>
      </c>
      <c r="DO449" s="209">
        <f t="shared" si="4"/>
        <v>22</v>
      </c>
      <c r="DP449" s="209" t="str">
        <f t="shared" si="1"/>
        <v/>
      </c>
      <c r="DQ449" s="209">
        <f t="shared" si="2"/>
        <v>0</v>
      </c>
      <c r="DR449" s="209" t="str">
        <f t="shared" si="3"/>
        <v/>
      </c>
      <c r="DS449" s="220"/>
      <c r="DT449" s="220"/>
      <c r="DU449" s="209"/>
      <c r="DV449" s="209"/>
      <c r="DW449" s="209"/>
      <c r="DX449" s="209"/>
      <c r="DY449" s="209"/>
      <c r="DZ449" s="209"/>
      <c r="EA449" s="209"/>
      <c r="EB449" s="209"/>
      <c r="EC449" s="209"/>
      <c r="ED449" s="209"/>
      <c r="EE449" s="209"/>
      <c r="EF449" s="209"/>
      <c r="EG449" s="209"/>
      <c r="EH449" s="209"/>
      <c r="EI449" s="209"/>
      <c r="EJ449" s="209"/>
      <c r="EK449" s="209"/>
      <c r="EL449" s="209"/>
      <c r="EM449" s="209"/>
      <c r="EN449" s="209"/>
      <c r="EO449" s="209"/>
      <c r="EP449" s="209"/>
      <c r="EQ449" s="209"/>
      <c r="ER449" s="209"/>
      <c r="ES449" s="209"/>
      <c r="ET449" s="209"/>
      <c r="EU449" s="209"/>
      <c r="EV449" s="209"/>
      <c r="EW449" s="209"/>
      <c r="EX449" s="209"/>
      <c r="EY449" s="209"/>
      <c r="EZ449" s="209"/>
      <c r="FA449" s="209"/>
      <c r="FB449" s="209"/>
      <c r="FC449" s="209"/>
      <c r="FD449" s="209"/>
      <c r="FE449" s="209"/>
      <c r="FF449" s="209"/>
      <c r="FG449" s="209"/>
      <c r="FH449" s="209"/>
      <c r="FI449" s="209"/>
      <c r="FJ449" s="209"/>
      <c r="FK449" s="209"/>
      <c r="FL449" s="209"/>
      <c r="FM449" s="209"/>
      <c r="FN449" s="209"/>
      <c r="FO449" s="209"/>
    </row>
    <row r="450" spans="108:171" hidden="1">
      <c r="DD450" s="401" t="str">
        <f>DE428</f>
        <v>O-1: With dependent</v>
      </c>
      <c r="DE450" s="402" t="s">
        <v>324</v>
      </c>
      <c r="DF450" s="411">
        <f t="shared" si="6"/>
        <v>4170.45</v>
      </c>
      <c r="DG450" s="412"/>
      <c r="DH450" s="209"/>
      <c r="DI450" s="209" t="s">
        <v>178</v>
      </c>
      <c r="DJ450" s="209"/>
      <c r="DK450" s="209"/>
      <c r="DL450" s="209"/>
      <c r="DM450" s="209"/>
      <c r="DN450" s="209">
        <f t="shared" si="5"/>
        <v>7751</v>
      </c>
      <c r="DO450" s="209">
        <f t="shared" si="4"/>
        <v>23</v>
      </c>
      <c r="DP450" s="209" t="str">
        <f t="shared" si="1"/>
        <v/>
      </c>
      <c r="DQ450" s="209">
        <f t="shared" si="2"/>
        <v>0</v>
      </c>
      <c r="DR450" s="209" t="str">
        <f t="shared" si="3"/>
        <v/>
      </c>
      <c r="DS450" s="220"/>
      <c r="DT450" s="220"/>
      <c r="DU450" s="209"/>
      <c r="DV450" s="209"/>
      <c r="DW450" s="209"/>
      <c r="DX450" s="209"/>
      <c r="DY450" s="209"/>
      <c r="DZ450" s="209"/>
      <c r="EA450" s="209"/>
      <c r="EB450" s="209"/>
      <c r="EC450" s="209"/>
      <c r="ED450" s="209"/>
      <c r="EE450" s="209"/>
      <c r="EF450" s="209"/>
      <c r="EG450" s="209"/>
      <c r="EH450" s="209"/>
      <c r="EI450" s="209"/>
      <c r="EJ450" s="209"/>
      <c r="EK450" s="209"/>
      <c r="EL450" s="209"/>
      <c r="EM450" s="209"/>
      <c r="EN450" s="209"/>
      <c r="EO450" s="209"/>
      <c r="EP450" s="209"/>
      <c r="EQ450" s="209"/>
      <c r="ER450" s="209"/>
      <c r="ES450" s="209"/>
      <c r="ET450" s="209"/>
      <c r="EU450" s="209"/>
      <c r="EV450" s="209"/>
      <c r="EW450" s="209"/>
      <c r="EX450" s="209"/>
      <c r="EY450" s="209"/>
      <c r="EZ450" s="209"/>
      <c r="FA450" s="209"/>
      <c r="FB450" s="209"/>
      <c r="FC450" s="209"/>
      <c r="FD450" s="209"/>
      <c r="FE450" s="209"/>
      <c r="FF450" s="209"/>
      <c r="FG450" s="209"/>
      <c r="FH450" s="209"/>
      <c r="FI450" s="209"/>
      <c r="FJ450" s="209"/>
      <c r="FK450" s="209"/>
      <c r="FL450" s="209"/>
      <c r="FM450" s="209"/>
      <c r="FN450" s="209"/>
      <c r="FO450" s="209"/>
    </row>
    <row r="451" spans="108:171" hidden="1">
      <c r="DD451" s="401" t="str">
        <f>DE454</f>
        <v>O-2: Without</v>
      </c>
      <c r="DE451" s="402" t="s">
        <v>325</v>
      </c>
      <c r="DF451" s="411">
        <f t="shared" si="6"/>
        <v>4016.69</v>
      </c>
      <c r="DG451" s="412"/>
      <c r="DH451" s="209"/>
      <c r="DI451" s="209" t="s">
        <v>326</v>
      </c>
      <c r="DJ451" s="209"/>
      <c r="DK451" s="209"/>
      <c r="DL451" s="209"/>
      <c r="DM451" s="209"/>
      <c r="DN451" s="209">
        <f t="shared" si="5"/>
        <v>8101</v>
      </c>
      <c r="DO451" s="209">
        <f t="shared" si="4"/>
        <v>24</v>
      </c>
      <c r="DP451" s="209" t="str">
        <f t="shared" si="1"/>
        <v/>
      </c>
      <c r="DQ451" s="209">
        <f t="shared" si="2"/>
        <v>0</v>
      </c>
      <c r="DR451" s="209" t="str">
        <f t="shared" si="3"/>
        <v/>
      </c>
      <c r="DS451" s="220"/>
      <c r="DT451" s="220"/>
      <c r="DU451" s="209"/>
      <c r="DV451" s="209"/>
      <c r="DW451" s="209"/>
      <c r="DX451" s="209"/>
      <c r="DY451" s="209"/>
      <c r="DZ451" s="209"/>
      <c r="EA451" s="209"/>
      <c r="EB451" s="209"/>
      <c r="EC451" s="209"/>
      <c r="ED451" s="209"/>
      <c r="EE451" s="209"/>
      <c r="EF451" s="209"/>
      <c r="EG451" s="209"/>
      <c r="EH451" s="209"/>
      <c r="EI451" s="209"/>
      <c r="EJ451" s="209"/>
      <c r="EK451" s="209"/>
      <c r="EL451" s="209"/>
      <c r="EM451" s="209"/>
      <c r="EN451" s="209"/>
      <c r="EO451" s="209"/>
      <c r="EP451" s="209"/>
      <c r="EQ451" s="209"/>
      <c r="ER451" s="209"/>
      <c r="ES451" s="209"/>
      <c r="ET451" s="209"/>
      <c r="EU451" s="209"/>
      <c r="EV451" s="209"/>
      <c r="EW451" s="209"/>
      <c r="EX451" s="209"/>
      <c r="EY451" s="209"/>
      <c r="EZ451" s="209"/>
      <c r="FA451" s="209"/>
      <c r="FB451" s="209"/>
      <c r="FC451" s="209"/>
      <c r="FD451" s="209"/>
      <c r="FE451" s="209"/>
      <c r="FF451" s="209"/>
      <c r="FG451" s="209"/>
      <c r="FH451" s="209"/>
      <c r="FI451" s="209"/>
      <c r="FJ451" s="209"/>
      <c r="FK451" s="209"/>
      <c r="FL451" s="209"/>
      <c r="FM451" s="209"/>
      <c r="FN451" s="209"/>
      <c r="FO451" s="209"/>
    </row>
    <row r="452" spans="108:171" hidden="1">
      <c r="DD452" s="401" t="str">
        <f>DE427</f>
        <v>O-2: With dependent</v>
      </c>
      <c r="DE452" s="402" t="s">
        <v>327</v>
      </c>
      <c r="DF452" s="411">
        <f t="shared" si="6"/>
        <v>3722.33</v>
      </c>
      <c r="DG452" s="412"/>
      <c r="DH452" s="209"/>
      <c r="DI452" s="209" t="s">
        <v>181</v>
      </c>
      <c r="DJ452" s="209"/>
      <c r="DK452" s="209"/>
      <c r="DL452" s="209"/>
      <c r="DM452" s="209"/>
      <c r="DN452" s="209">
        <f t="shared" si="5"/>
        <v>8451</v>
      </c>
      <c r="DO452" s="209">
        <f t="shared" si="4"/>
        <v>25</v>
      </c>
      <c r="DP452" s="209" t="str">
        <f t="shared" si="1"/>
        <v/>
      </c>
      <c r="DQ452" s="209">
        <f t="shared" si="2"/>
        <v>0</v>
      </c>
      <c r="DR452" s="209" t="str">
        <f t="shared" si="3"/>
        <v/>
      </c>
      <c r="DS452" s="220"/>
      <c r="DT452" s="220"/>
      <c r="DU452" s="209"/>
      <c r="DV452" s="209"/>
      <c r="DW452" s="209"/>
      <c r="DX452" s="209"/>
      <c r="DY452" s="209"/>
      <c r="DZ452" s="209"/>
      <c r="EA452" s="209"/>
      <c r="EB452" s="209"/>
      <c r="EC452" s="209"/>
      <c r="ED452" s="209"/>
      <c r="EE452" s="209"/>
      <c r="EF452" s="209"/>
      <c r="EG452" s="209"/>
      <c r="EH452" s="209"/>
      <c r="EI452" s="209"/>
      <c r="EJ452" s="209"/>
      <c r="EK452" s="209"/>
      <c r="EL452" s="209"/>
      <c r="EM452" s="209"/>
      <c r="EN452" s="209"/>
      <c r="EO452" s="209"/>
      <c r="EP452" s="209"/>
      <c r="EQ452" s="209"/>
      <c r="ER452" s="209"/>
      <c r="ES452" s="209"/>
      <c r="ET452" s="209"/>
      <c r="EU452" s="209"/>
      <c r="EV452" s="209"/>
      <c r="EW452" s="209"/>
      <c r="EX452" s="209"/>
      <c r="EY452" s="209"/>
      <c r="EZ452" s="209"/>
      <c r="FA452" s="209"/>
      <c r="FB452" s="209"/>
      <c r="FC452" s="209"/>
      <c r="FD452" s="209"/>
      <c r="FE452" s="209"/>
      <c r="FF452" s="209"/>
      <c r="FG452" s="209"/>
      <c r="FH452" s="209"/>
      <c r="FI452" s="209"/>
      <c r="FJ452" s="209"/>
      <c r="FK452" s="209"/>
      <c r="FL452" s="209"/>
      <c r="FM452" s="209"/>
      <c r="FN452" s="209"/>
      <c r="FO452" s="209"/>
    </row>
    <row r="453" spans="108:171" hidden="1">
      <c r="DD453" s="401" t="str">
        <f>DE453</f>
        <v>O-3: Without</v>
      </c>
      <c r="DE453" s="402" t="s">
        <v>328</v>
      </c>
      <c r="DF453" s="411">
        <f t="shared" si="6"/>
        <v>2983.15</v>
      </c>
      <c r="DG453" s="412"/>
      <c r="DH453" s="209"/>
      <c r="DI453" s="209" t="s">
        <v>182</v>
      </c>
      <c r="DJ453" s="209"/>
      <c r="DK453" s="209"/>
      <c r="DL453" s="209"/>
      <c r="DM453" s="209"/>
      <c r="DN453" s="209">
        <f t="shared" si="5"/>
        <v>8801</v>
      </c>
      <c r="DO453" s="209">
        <f t="shared" si="4"/>
        <v>26</v>
      </c>
      <c r="DP453" s="209" t="str">
        <f t="shared" si="1"/>
        <v/>
      </c>
      <c r="DQ453" s="209">
        <f t="shared" si="2"/>
        <v>0</v>
      </c>
      <c r="DR453" s="209" t="str">
        <f t="shared" si="3"/>
        <v/>
      </c>
      <c r="DS453" s="220"/>
      <c r="DT453" s="220"/>
      <c r="DU453" s="209"/>
      <c r="DV453" s="209"/>
      <c r="DW453" s="209"/>
      <c r="DX453" s="209"/>
      <c r="DY453" s="209"/>
      <c r="DZ453" s="209"/>
      <c r="EA453" s="209"/>
      <c r="EB453" s="209"/>
      <c r="EC453" s="209"/>
      <c r="ED453" s="209"/>
      <c r="EE453" s="209"/>
      <c r="EF453" s="209"/>
      <c r="EG453" s="209"/>
      <c r="EH453" s="209"/>
      <c r="EI453" s="209"/>
      <c r="EJ453" s="209"/>
      <c r="EK453" s="209"/>
      <c r="EL453" s="209"/>
      <c r="EM453" s="209"/>
      <c r="EN453" s="209"/>
      <c r="EO453" s="209"/>
      <c r="EP453" s="209"/>
      <c r="EQ453" s="209"/>
      <c r="ER453" s="209"/>
      <c r="ES453" s="209"/>
      <c r="ET453" s="209"/>
      <c r="EU453" s="209"/>
      <c r="EV453" s="209"/>
      <c r="EW453" s="209"/>
      <c r="EX453" s="209"/>
      <c r="EY453" s="209"/>
      <c r="EZ453" s="209"/>
      <c r="FA453" s="209"/>
      <c r="FB453" s="209"/>
      <c r="FC453" s="209"/>
      <c r="FD453" s="209"/>
      <c r="FE453" s="209"/>
      <c r="FF453" s="209"/>
      <c r="FG453" s="209"/>
      <c r="FH453" s="209"/>
      <c r="FI453" s="209"/>
      <c r="FJ453" s="209"/>
      <c r="FK453" s="209"/>
      <c r="FL453" s="209"/>
      <c r="FM453" s="209"/>
      <c r="FN453" s="209"/>
      <c r="FO453" s="209"/>
    </row>
    <row r="454" spans="108:171" hidden="1">
      <c r="DD454" s="401" t="str">
        <f>DE426</f>
        <v>O-3: With dependent</v>
      </c>
      <c r="DE454" s="402" t="s">
        <v>329</v>
      </c>
      <c r="DF454" s="411">
        <f t="shared" si="6"/>
        <v>2366.38</v>
      </c>
      <c r="DG454" s="412"/>
      <c r="DH454" s="209"/>
      <c r="DI454" s="209"/>
      <c r="DJ454" s="209"/>
      <c r="DK454" s="209"/>
      <c r="DL454" s="209"/>
      <c r="DM454" s="209"/>
      <c r="DN454" s="209">
        <f t="shared" si="5"/>
        <v>9151</v>
      </c>
      <c r="DO454" s="209">
        <f t="shared" si="4"/>
        <v>27</v>
      </c>
      <c r="DP454" s="209" t="str">
        <f t="shared" si="1"/>
        <v/>
      </c>
      <c r="DQ454" s="209">
        <f t="shared" si="2"/>
        <v>0</v>
      </c>
      <c r="DR454" s="209" t="str">
        <f t="shared" si="3"/>
        <v/>
      </c>
      <c r="DS454" s="220"/>
      <c r="DT454" s="220"/>
      <c r="DU454" s="209"/>
      <c r="DV454" s="209"/>
      <c r="DW454" s="209"/>
      <c r="DX454" s="209"/>
      <c r="DY454" s="209"/>
      <c r="DZ454" s="209"/>
      <c r="EA454" s="209"/>
      <c r="EB454" s="209"/>
      <c r="EC454" s="209"/>
      <c r="ED454" s="209"/>
      <c r="EE454" s="209"/>
      <c r="EF454" s="209"/>
      <c r="EG454" s="209"/>
      <c r="EH454" s="209"/>
      <c r="EI454" s="209"/>
      <c r="EJ454" s="209"/>
      <c r="EK454" s="209"/>
      <c r="EL454" s="209"/>
      <c r="EM454" s="209"/>
      <c r="EN454" s="209"/>
      <c r="EO454" s="209"/>
      <c r="EP454" s="209"/>
      <c r="EQ454" s="209"/>
      <c r="ER454" s="209"/>
      <c r="ES454" s="209"/>
      <c r="ET454" s="209"/>
      <c r="EU454" s="209"/>
      <c r="EV454" s="209"/>
      <c r="EW454" s="209"/>
      <c r="EX454" s="209"/>
      <c r="EY454" s="209"/>
      <c r="EZ454" s="209"/>
      <c r="FA454" s="209"/>
      <c r="FB454" s="209"/>
      <c r="FC454" s="209"/>
      <c r="FD454" s="209"/>
      <c r="FE454" s="209"/>
      <c r="FF454" s="209"/>
      <c r="FG454" s="209"/>
      <c r="FH454" s="209"/>
      <c r="FI454" s="209"/>
      <c r="FJ454" s="209"/>
      <c r="FK454" s="209"/>
      <c r="FL454" s="209"/>
      <c r="FM454" s="209"/>
      <c r="FN454" s="209"/>
      <c r="FO454" s="209"/>
    </row>
    <row r="455" spans="108:171" hidden="1">
      <c r="DD455" s="401" t="str">
        <f>DE452</f>
        <v>O-4: Without</v>
      </c>
      <c r="DE455" s="402" t="s">
        <v>330</v>
      </c>
      <c r="DF455" s="411">
        <f t="shared" si="6"/>
        <v>1992.63</v>
      </c>
      <c r="DG455" s="412"/>
      <c r="DH455" s="209"/>
      <c r="DI455" s="209"/>
      <c r="DJ455" s="209"/>
      <c r="DK455" s="209"/>
      <c r="DL455" s="209"/>
      <c r="DM455" s="209"/>
      <c r="DN455" s="209">
        <f t="shared" si="5"/>
        <v>9501</v>
      </c>
      <c r="DO455" s="209">
        <f t="shared" si="4"/>
        <v>28</v>
      </c>
      <c r="DP455" s="209" t="str">
        <f t="shared" si="1"/>
        <v/>
      </c>
      <c r="DQ455" s="209">
        <f t="shared" si="2"/>
        <v>0</v>
      </c>
      <c r="DR455" s="209" t="str">
        <f t="shared" si="3"/>
        <v/>
      </c>
      <c r="DS455" s="220"/>
      <c r="DT455" s="220"/>
      <c r="DU455" s="209"/>
      <c r="DV455" s="209"/>
      <c r="DW455" s="209"/>
      <c r="DX455" s="209"/>
      <c r="DY455" s="209"/>
      <c r="DZ455" s="209"/>
      <c r="EA455" s="209"/>
      <c r="EB455" s="209"/>
      <c r="EC455" s="209"/>
      <c r="ED455" s="209"/>
      <c r="EE455" s="209"/>
      <c r="EF455" s="209"/>
      <c r="EG455" s="209"/>
      <c r="EH455" s="209"/>
      <c r="EI455" s="209"/>
      <c r="EJ455" s="209"/>
      <c r="EK455" s="209"/>
      <c r="EL455" s="209"/>
      <c r="EM455" s="209"/>
      <c r="EN455" s="209"/>
      <c r="EO455" s="209"/>
      <c r="EP455" s="209"/>
      <c r="EQ455" s="209"/>
      <c r="ER455" s="209"/>
      <c r="ES455" s="209"/>
      <c r="ET455" s="209"/>
      <c r="EU455" s="209"/>
      <c r="EV455" s="209"/>
      <c r="EW455" s="209"/>
      <c r="EX455" s="209"/>
      <c r="EY455" s="209"/>
      <c r="EZ455" s="209"/>
      <c r="FA455" s="209"/>
      <c r="FB455" s="209"/>
      <c r="FC455" s="209"/>
      <c r="FD455" s="209"/>
      <c r="FE455" s="209"/>
      <c r="FF455" s="209"/>
      <c r="FG455" s="209"/>
      <c r="FH455" s="209"/>
      <c r="FI455" s="209"/>
      <c r="FJ455" s="209"/>
      <c r="FK455" s="209"/>
      <c r="FL455" s="209"/>
      <c r="FM455" s="209"/>
      <c r="FN455" s="209"/>
      <c r="FO455" s="209"/>
    </row>
    <row r="456" spans="108:171" hidden="1">
      <c r="DD456" s="401" t="str">
        <f>DE425</f>
        <v>O-4: With dependent</v>
      </c>
      <c r="DE456" s="402" t="s">
        <v>331</v>
      </c>
      <c r="DF456" s="411">
        <f t="shared" si="6"/>
        <v>3221.26</v>
      </c>
      <c r="DG456" s="412"/>
      <c r="DH456" s="211"/>
      <c r="DI456" s="211"/>
      <c r="DJ456" s="211"/>
      <c r="DK456" s="211"/>
      <c r="DL456" s="209"/>
      <c r="DM456" s="209"/>
      <c r="DN456" s="209">
        <f t="shared" si="5"/>
        <v>9851</v>
      </c>
      <c r="DO456" s="209">
        <f t="shared" si="4"/>
        <v>29</v>
      </c>
      <c r="DP456" s="209" t="str">
        <f t="shared" si="1"/>
        <v/>
      </c>
      <c r="DQ456" s="209">
        <f t="shared" si="2"/>
        <v>0</v>
      </c>
      <c r="DR456" s="209" t="str">
        <f t="shared" si="3"/>
        <v/>
      </c>
      <c r="DS456" s="220"/>
      <c r="DT456" s="220"/>
      <c r="DU456" s="209"/>
      <c r="DV456" s="209"/>
      <c r="DW456" s="209"/>
      <c r="DX456" s="209"/>
      <c r="DY456" s="209"/>
      <c r="DZ456" s="209"/>
      <c r="EA456" s="209"/>
      <c r="EB456" s="209"/>
      <c r="EC456" s="209"/>
      <c r="ED456" s="209"/>
      <c r="EE456" s="209"/>
      <c r="EF456" s="209"/>
      <c r="EG456" s="209"/>
      <c r="EH456" s="209"/>
      <c r="EI456" s="209"/>
      <c r="EJ456" s="209"/>
      <c r="EK456" s="209"/>
      <c r="EL456" s="209"/>
      <c r="EM456" s="209"/>
      <c r="EN456" s="209"/>
      <c r="EO456" s="209"/>
      <c r="EP456" s="209"/>
      <c r="EQ456" s="209"/>
      <c r="ER456" s="209"/>
      <c r="ES456" s="209"/>
      <c r="ET456" s="209"/>
      <c r="EU456" s="209"/>
      <c r="EV456" s="209"/>
      <c r="EW456" s="209"/>
      <c r="EX456" s="209"/>
      <c r="EY456" s="209"/>
      <c r="EZ456" s="209"/>
      <c r="FA456" s="209"/>
      <c r="FB456" s="209"/>
      <c r="FC456" s="209"/>
      <c r="FD456" s="209"/>
      <c r="FE456" s="209"/>
      <c r="FF456" s="209"/>
      <c r="FG456" s="209"/>
      <c r="FH456" s="209"/>
      <c r="FI456" s="209"/>
      <c r="FJ456" s="209"/>
      <c r="FK456" s="209"/>
      <c r="FL456" s="209"/>
      <c r="FM456" s="209"/>
      <c r="FN456" s="209"/>
      <c r="FO456" s="209"/>
    </row>
    <row r="457" spans="108:171" hidden="1">
      <c r="DD457" s="401" t="str">
        <f>DE451</f>
        <v>O-5: Without</v>
      </c>
      <c r="DE457" s="402" t="s">
        <v>332</v>
      </c>
      <c r="DF457" s="411">
        <f t="shared" si="6"/>
        <v>2738.43</v>
      </c>
      <c r="DG457" s="412"/>
      <c r="DH457" s="211"/>
      <c r="DI457" s="211"/>
      <c r="DJ457" s="211"/>
      <c r="DK457" s="211"/>
      <c r="DL457" s="209"/>
      <c r="DM457" s="209"/>
      <c r="DO457" s="209"/>
      <c r="DP457" s="209"/>
      <c r="DQ457" s="209"/>
      <c r="DR457" s="209">
        <f>SUM(DR428:DR456)</f>
        <v>0</v>
      </c>
      <c r="DS457" s="220"/>
      <c r="DT457" s="220"/>
      <c r="DU457" s="209"/>
      <c r="DV457" s="209"/>
      <c r="DW457" s="209"/>
      <c r="DX457" s="209"/>
      <c r="DY457" s="209"/>
      <c r="DZ457" s="209"/>
      <c r="EA457" s="209"/>
      <c r="EB457" s="209"/>
      <c r="EC457" s="209"/>
      <c r="ED457" s="209"/>
      <c r="EE457" s="209"/>
      <c r="EF457" s="209"/>
      <c r="EG457" s="209"/>
      <c r="EH457" s="209"/>
      <c r="EI457" s="209"/>
      <c r="EJ457" s="209"/>
      <c r="EK457" s="209"/>
      <c r="EL457" s="209"/>
      <c r="EM457" s="209"/>
      <c r="EN457" s="209"/>
      <c r="EO457" s="209"/>
      <c r="EP457" s="209"/>
      <c r="EQ457" s="209"/>
      <c r="ER457" s="209"/>
      <c r="ES457" s="209"/>
      <c r="ET457" s="209"/>
      <c r="EU457" s="209"/>
      <c r="EV457" s="209"/>
      <c r="EW457" s="209"/>
      <c r="EX457" s="209"/>
      <c r="EY457" s="209"/>
      <c r="EZ457" s="209"/>
      <c r="FA457" s="209"/>
      <c r="FB457" s="209"/>
      <c r="FC457" s="209"/>
      <c r="FD457" s="209"/>
      <c r="FE457" s="209"/>
      <c r="FF457" s="209"/>
      <c r="FG457" s="209"/>
      <c r="FH457" s="209"/>
      <c r="FI457" s="209"/>
      <c r="FJ457" s="209"/>
      <c r="FK457" s="209"/>
      <c r="FL457" s="209"/>
      <c r="FM457" s="209"/>
      <c r="FN457" s="209"/>
      <c r="FO457" s="209"/>
    </row>
    <row r="458" spans="108:171" ht="24" hidden="1">
      <c r="DD458" s="401" t="str">
        <f>DE424</f>
        <v>O-5: With dependent</v>
      </c>
      <c r="DE458" s="402" t="s">
        <v>333</v>
      </c>
      <c r="DF458" s="411">
        <f t="shared" si="6"/>
        <v>2354.79</v>
      </c>
      <c r="DG458" s="412"/>
      <c r="DH458" s="211"/>
      <c r="DI458" s="211"/>
      <c r="DJ458" s="211"/>
      <c r="DK458" s="211"/>
      <c r="DL458" s="209"/>
      <c r="DM458" s="209"/>
      <c r="DN458" s="413" t="s">
        <v>266</v>
      </c>
      <c r="DO458" s="414">
        <f>DO459</f>
        <v>18000</v>
      </c>
      <c r="DP458" s="209"/>
      <c r="DQ458" s="415">
        <f>IF(DR420="",0,VLOOKUP(DR420,DN:DO,2,FALSE))</f>
        <v>0</v>
      </c>
      <c r="DR458" s="209"/>
      <c r="DS458" s="220"/>
      <c r="DT458" s="220"/>
      <c r="DU458" s="209"/>
      <c r="DV458" s="209"/>
      <c r="DW458" s="209"/>
      <c r="DX458" s="209"/>
      <c r="DY458" s="209"/>
      <c r="DZ458" s="209"/>
      <c r="EA458" s="209"/>
      <c r="EB458" s="209"/>
      <c r="EC458" s="209"/>
      <c r="ED458" s="209"/>
      <c r="EE458" s="209"/>
      <c r="EF458" s="209"/>
      <c r="EG458" s="209"/>
      <c r="EH458" s="209"/>
      <c r="EI458" s="209"/>
      <c r="EJ458" s="209"/>
      <c r="EK458" s="209"/>
      <c r="EL458" s="209"/>
      <c r="EM458" s="209"/>
      <c r="EN458" s="209"/>
      <c r="EO458" s="209"/>
      <c r="EP458" s="209"/>
      <c r="EQ458" s="209"/>
      <c r="ER458" s="209"/>
      <c r="ES458" s="209"/>
      <c r="ET458" s="209"/>
      <c r="EU458" s="209"/>
      <c r="EV458" s="209"/>
      <c r="EW458" s="209"/>
      <c r="EX458" s="209"/>
      <c r="EY458" s="209"/>
      <c r="EZ458" s="209"/>
      <c r="FA458" s="209"/>
      <c r="FB458" s="209"/>
      <c r="FC458" s="209"/>
      <c r="FD458" s="209"/>
      <c r="FE458" s="209"/>
      <c r="FF458" s="209"/>
      <c r="FG458" s="209"/>
      <c r="FH458" s="209"/>
      <c r="FI458" s="209"/>
      <c r="FJ458" s="209"/>
      <c r="FK458" s="209"/>
      <c r="FL458" s="209"/>
      <c r="FM458" s="209"/>
      <c r="FN458" s="209"/>
      <c r="FO458" s="209"/>
    </row>
    <row r="459" spans="108:171" hidden="1">
      <c r="DD459" s="401" t="str">
        <f>DE450</f>
        <v>O-6: Without</v>
      </c>
      <c r="DE459" s="402" t="s">
        <v>334</v>
      </c>
      <c r="DF459" s="411">
        <f t="shared" si="6"/>
        <v>3781.83</v>
      </c>
      <c r="DG459" s="412"/>
      <c r="DH459" s="211"/>
      <c r="DI459" s="211"/>
      <c r="DJ459" s="211"/>
      <c r="DK459" s="211"/>
      <c r="DL459" s="209"/>
      <c r="DM459" s="209"/>
      <c r="DN459" s="413" t="s">
        <v>268</v>
      </c>
      <c r="DO459" s="414">
        <f>DO460</f>
        <v>18000</v>
      </c>
      <c r="DP459" s="209"/>
      <c r="DQ459" s="209"/>
      <c r="DR459" s="209"/>
      <c r="DS459" s="220"/>
      <c r="DT459" s="220"/>
      <c r="DU459" s="209"/>
      <c r="DV459" s="209"/>
      <c r="DW459" s="209"/>
      <c r="DX459" s="209"/>
      <c r="DY459" s="209"/>
      <c r="DZ459" s="209"/>
      <c r="EA459" s="209"/>
      <c r="EB459" s="209"/>
      <c r="EC459" s="209"/>
      <c r="ED459" s="209"/>
      <c r="EE459" s="209"/>
      <c r="EF459" s="209"/>
      <c r="EG459" s="209"/>
      <c r="EH459" s="209"/>
      <c r="EI459" s="209"/>
      <c r="EJ459" s="209"/>
      <c r="EK459" s="209"/>
      <c r="EL459" s="209"/>
      <c r="EM459" s="209"/>
      <c r="EN459" s="209"/>
      <c r="EO459" s="209"/>
      <c r="EP459" s="209"/>
      <c r="EQ459" s="209"/>
      <c r="ER459" s="209"/>
      <c r="ES459" s="209"/>
      <c r="ET459" s="209"/>
      <c r="EU459" s="209"/>
      <c r="EV459" s="209"/>
      <c r="EW459" s="209"/>
      <c r="EX459" s="209"/>
      <c r="EY459" s="209"/>
      <c r="EZ459" s="209"/>
      <c r="FA459" s="209"/>
      <c r="FB459" s="209"/>
      <c r="FC459" s="209"/>
      <c r="FD459" s="209"/>
      <c r="FE459" s="209"/>
      <c r="FF459" s="209"/>
      <c r="FG459" s="209"/>
      <c r="FH459" s="209"/>
      <c r="FI459" s="209"/>
      <c r="FJ459" s="209"/>
      <c r="FK459" s="209"/>
      <c r="FL459" s="209"/>
      <c r="FM459" s="209"/>
      <c r="FN459" s="209"/>
      <c r="FO459" s="209"/>
    </row>
    <row r="460" spans="108:171" hidden="1">
      <c r="DD460" s="401" t="str">
        <f>DE423</f>
        <v>O-6: With dependent</v>
      </c>
      <c r="DE460" s="402" t="s">
        <v>335</v>
      </c>
      <c r="DF460" s="411">
        <f t="shared" si="6"/>
        <v>3358.52</v>
      </c>
      <c r="DG460" s="412"/>
      <c r="DH460" s="211"/>
      <c r="DI460" s="211"/>
      <c r="DJ460" s="211"/>
      <c r="DK460" s="211"/>
      <c r="DL460" s="209"/>
      <c r="DM460" s="209"/>
      <c r="DN460" s="413" t="s">
        <v>270</v>
      </c>
      <c r="DO460" s="414">
        <f>DO461</f>
        <v>18000</v>
      </c>
      <c r="DP460" s="209"/>
      <c r="DQ460" s="209"/>
      <c r="DR460" s="209"/>
      <c r="DS460" s="220"/>
      <c r="DT460" s="220"/>
      <c r="DU460" s="209"/>
      <c r="DV460" s="209"/>
      <c r="DW460" s="209"/>
      <c r="DX460" s="209"/>
      <c r="DY460" s="209"/>
      <c r="DZ460" s="209"/>
      <c r="EA460" s="209"/>
      <c r="EB460" s="209"/>
      <c r="EC460" s="209"/>
      <c r="ED460" s="209"/>
      <c r="EE460" s="209"/>
      <c r="EF460" s="209"/>
      <c r="EG460" s="209"/>
      <c r="EH460" s="209"/>
      <c r="EI460" s="209"/>
      <c r="EJ460" s="209"/>
      <c r="EK460" s="209"/>
      <c r="EL460" s="209"/>
      <c r="EM460" s="209"/>
      <c r="EN460" s="209"/>
      <c r="EO460" s="209"/>
      <c r="EP460" s="209"/>
      <c r="EQ460" s="209"/>
      <c r="ER460" s="209"/>
      <c r="ES460" s="209"/>
      <c r="ET460" s="209"/>
      <c r="EU460" s="209"/>
      <c r="EV460" s="209"/>
      <c r="EW460" s="209"/>
      <c r="EX460" s="209"/>
      <c r="EY460" s="209"/>
      <c r="EZ460" s="209"/>
      <c r="FA460" s="209"/>
      <c r="FB460" s="209"/>
      <c r="FC460" s="209"/>
      <c r="FD460" s="209"/>
      <c r="FE460" s="209"/>
      <c r="FF460" s="209"/>
      <c r="FG460" s="209"/>
      <c r="FH460" s="209"/>
      <c r="FI460" s="209"/>
      <c r="FJ460" s="209"/>
      <c r="FK460" s="209"/>
      <c r="FL460" s="209"/>
      <c r="FM460" s="209"/>
      <c r="FN460" s="209"/>
      <c r="FO460" s="209"/>
    </row>
    <row r="461" spans="108:171" hidden="1">
      <c r="DD461" s="401" t="str">
        <f>DE449</f>
        <v>O-7: Without</v>
      </c>
      <c r="DE461" s="402" t="s">
        <v>336</v>
      </c>
      <c r="DF461" s="411">
        <f t="shared" si="6"/>
        <v>2822.75</v>
      </c>
      <c r="DG461" s="412"/>
      <c r="DH461" s="211"/>
      <c r="DI461" s="211"/>
      <c r="DJ461" s="211"/>
      <c r="DK461" s="211"/>
      <c r="DL461" s="209"/>
      <c r="DM461" s="209"/>
      <c r="DN461" s="413" t="s">
        <v>272</v>
      </c>
      <c r="DO461" s="414">
        <f>DO462</f>
        <v>18000</v>
      </c>
      <c r="DP461" s="209"/>
      <c r="DQ461" s="209"/>
      <c r="DR461" s="209"/>
      <c r="DS461" s="220"/>
      <c r="DT461" s="220"/>
      <c r="DU461" s="209"/>
      <c r="DV461" s="209"/>
      <c r="DW461" s="209"/>
      <c r="DX461" s="209"/>
      <c r="DY461" s="209"/>
      <c r="DZ461" s="209"/>
      <c r="EA461" s="209"/>
      <c r="EB461" s="209"/>
      <c r="EC461" s="209"/>
      <c r="ED461" s="209"/>
      <c r="EE461" s="209"/>
      <c r="EF461" s="209"/>
      <c r="EG461" s="209"/>
      <c r="EH461" s="209"/>
      <c r="EI461" s="209"/>
      <c r="EJ461" s="209"/>
      <c r="EK461" s="209"/>
      <c r="EL461" s="209"/>
      <c r="EM461" s="209"/>
      <c r="EN461" s="209"/>
      <c r="EO461" s="209"/>
      <c r="EP461" s="209"/>
      <c r="EQ461" s="209"/>
      <c r="ER461" s="209"/>
      <c r="ES461" s="209"/>
      <c r="ET461" s="209"/>
      <c r="EU461" s="209"/>
      <c r="EV461" s="209"/>
      <c r="EW461" s="209"/>
      <c r="EX461" s="209"/>
      <c r="EY461" s="209"/>
      <c r="EZ461" s="209"/>
      <c r="FA461" s="209"/>
      <c r="FB461" s="209"/>
      <c r="FC461" s="209"/>
      <c r="FD461" s="209"/>
      <c r="FE461" s="209"/>
      <c r="FF461" s="209"/>
      <c r="FG461" s="209"/>
      <c r="FH461" s="209"/>
      <c r="FI461" s="209"/>
      <c r="FJ461" s="209"/>
      <c r="FK461" s="209"/>
      <c r="FL461" s="209"/>
      <c r="FM461" s="209"/>
      <c r="FN461" s="209"/>
      <c r="FO461" s="209"/>
    </row>
    <row r="462" spans="108:171" hidden="1">
      <c r="DD462" s="401" t="str">
        <f>DE422</f>
        <v>O-7: With dependent</v>
      </c>
      <c r="DE462" s="402" t="s">
        <v>337</v>
      </c>
      <c r="DF462" s="411">
        <f t="shared" si="6"/>
        <v>2506.9299999999998</v>
      </c>
      <c r="DG462" s="412"/>
      <c r="DH462" s="211"/>
      <c r="DI462" s="211"/>
      <c r="DJ462" s="211"/>
      <c r="DK462" s="211"/>
      <c r="DL462" s="209"/>
      <c r="DM462" s="209"/>
      <c r="DN462" s="413" t="s">
        <v>274</v>
      </c>
      <c r="DO462" s="414">
        <f>DI482</f>
        <v>18000</v>
      </c>
      <c r="DP462" s="209"/>
      <c r="DQ462" s="209"/>
      <c r="DR462" s="209"/>
      <c r="DS462" s="220"/>
      <c r="DT462" s="220"/>
      <c r="DU462" s="209"/>
      <c r="DV462" s="209"/>
      <c r="DW462" s="209"/>
      <c r="DX462" s="209"/>
      <c r="DY462" s="209"/>
      <c r="DZ462" s="209"/>
      <c r="EA462" s="209"/>
      <c r="EB462" s="209"/>
      <c r="EC462" s="209"/>
      <c r="ED462" s="209"/>
      <c r="EE462" s="209"/>
      <c r="EF462" s="209"/>
      <c r="EG462" s="209"/>
      <c r="EH462" s="209"/>
      <c r="EI462" s="209"/>
      <c r="EJ462" s="209"/>
      <c r="EK462" s="209"/>
      <c r="EL462" s="209"/>
      <c r="EM462" s="209"/>
      <c r="EN462" s="209"/>
      <c r="EO462" s="209"/>
      <c r="EP462" s="209"/>
      <c r="EQ462" s="209"/>
      <c r="ER462" s="209"/>
      <c r="ES462" s="209"/>
      <c r="ET462" s="209"/>
      <c r="EU462" s="209"/>
      <c r="EV462" s="209"/>
      <c r="EW462" s="209"/>
      <c r="EX462" s="209"/>
      <c r="EY462" s="209"/>
      <c r="EZ462" s="209"/>
      <c r="FA462" s="209"/>
      <c r="FB462" s="209"/>
      <c r="FC462" s="209"/>
      <c r="FD462" s="209"/>
      <c r="FE462" s="209"/>
      <c r="FF462" s="209"/>
      <c r="FG462" s="209"/>
      <c r="FH462" s="209"/>
      <c r="FI462" s="209"/>
      <c r="FJ462" s="209"/>
      <c r="FK462" s="209"/>
      <c r="FL462" s="209"/>
      <c r="FM462" s="209"/>
      <c r="FN462" s="209"/>
      <c r="FO462" s="209"/>
    </row>
    <row r="463" spans="108:171" hidden="1">
      <c r="DD463" s="401" t="str">
        <f>DE448</f>
        <v>O-8: Without</v>
      </c>
      <c r="DE463" s="402" t="s">
        <v>338</v>
      </c>
      <c r="DF463" s="411">
        <f t="shared" si="6"/>
        <v>2098.4299999999998</v>
      </c>
      <c r="DG463" s="412"/>
      <c r="DH463" s="211"/>
      <c r="DI463" s="211"/>
      <c r="DJ463" s="211"/>
      <c r="DK463" s="211"/>
      <c r="DL463" s="209"/>
      <c r="DM463" s="209"/>
      <c r="DN463" s="413" t="s">
        <v>276</v>
      </c>
      <c r="DO463" s="414">
        <f>DI483</f>
        <v>17500</v>
      </c>
      <c r="DP463" s="209"/>
      <c r="DQ463" s="209"/>
      <c r="DR463" s="209"/>
      <c r="DS463" s="220"/>
      <c r="DT463" s="220"/>
      <c r="DU463" s="209"/>
      <c r="DV463" s="209"/>
      <c r="DW463" s="209"/>
      <c r="DX463" s="209"/>
      <c r="DY463" s="209"/>
      <c r="DZ463" s="209"/>
      <c r="EA463" s="209"/>
      <c r="EB463" s="209"/>
      <c r="EC463" s="209"/>
      <c r="ED463" s="209"/>
      <c r="EE463" s="209"/>
      <c r="EF463" s="209"/>
      <c r="EG463" s="209"/>
      <c r="EH463" s="209"/>
      <c r="EI463" s="209"/>
      <c r="EJ463" s="209"/>
      <c r="EK463" s="209"/>
      <c r="EL463" s="209"/>
      <c r="EM463" s="209"/>
      <c r="EN463" s="209"/>
      <c r="EO463" s="209"/>
      <c r="EP463" s="209"/>
      <c r="EQ463" s="209"/>
      <c r="ER463" s="209"/>
      <c r="ES463" s="209"/>
      <c r="ET463" s="209"/>
      <c r="EU463" s="209"/>
      <c r="EV463" s="209"/>
      <c r="EW463" s="209"/>
      <c r="EX463" s="209"/>
      <c r="EY463" s="209"/>
      <c r="EZ463" s="209"/>
      <c r="FA463" s="209"/>
      <c r="FB463" s="209"/>
      <c r="FC463" s="209"/>
      <c r="FD463" s="209"/>
      <c r="FE463" s="209"/>
      <c r="FF463" s="209"/>
      <c r="FG463" s="209"/>
      <c r="FH463" s="209"/>
      <c r="FI463" s="209"/>
      <c r="FJ463" s="209"/>
      <c r="FK463" s="209"/>
      <c r="FL463" s="209"/>
      <c r="FM463" s="209"/>
      <c r="FN463" s="209"/>
      <c r="FO463" s="209"/>
    </row>
    <row r="464" spans="108:171" hidden="1">
      <c r="DD464" s="401" t="str">
        <f>DE421</f>
        <v>O-8: With dependent</v>
      </c>
      <c r="DE464" s="402" t="s">
        <v>339</v>
      </c>
      <c r="DF464" s="411">
        <f t="shared" si="6"/>
        <v>2758.3</v>
      </c>
      <c r="DG464" s="412"/>
      <c r="DH464" s="211"/>
      <c r="DI464" s="211"/>
      <c r="DJ464" s="211"/>
      <c r="DK464" s="211"/>
      <c r="DL464" s="209"/>
      <c r="DM464" s="209"/>
      <c r="DN464" s="413" t="s">
        <v>278</v>
      </c>
      <c r="DO464" s="414">
        <f>DI484</f>
        <v>17000</v>
      </c>
      <c r="DP464" s="209"/>
      <c r="DQ464" s="209"/>
      <c r="DR464" s="209"/>
      <c r="DS464" s="220"/>
      <c r="DT464" s="220"/>
      <c r="DU464" s="209"/>
      <c r="DV464" s="209"/>
      <c r="DW464" s="209"/>
      <c r="DX464" s="209"/>
      <c r="DY464" s="209"/>
      <c r="DZ464" s="209"/>
      <c r="EA464" s="209"/>
      <c r="EB464" s="209"/>
      <c r="EC464" s="209"/>
      <c r="ED464" s="209"/>
      <c r="EE464" s="209"/>
      <c r="EF464" s="209"/>
      <c r="EG464" s="209"/>
      <c r="EH464" s="209"/>
      <c r="EI464" s="209"/>
      <c r="EJ464" s="209"/>
      <c r="EK464" s="209"/>
      <c r="EL464" s="209"/>
      <c r="EM464" s="209"/>
      <c r="EN464" s="209"/>
      <c r="EO464" s="209"/>
      <c r="EP464" s="209"/>
      <c r="EQ464" s="209"/>
      <c r="ER464" s="209"/>
      <c r="ES464" s="209"/>
      <c r="ET464" s="209"/>
      <c r="EU464" s="209"/>
      <c r="EV464" s="209"/>
      <c r="EW464" s="209"/>
      <c r="EX464" s="209"/>
      <c r="EY464" s="209"/>
      <c r="EZ464" s="209"/>
      <c r="FA464" s="209"/>
      <c r="FB464" s="209"/>
      <c r="FC464" s="209"/>
      <c r="FD464" s="209"/>
      <c r="FE464" s="209"/>
      <c r="FF464" s="209"/>
      <c r="FG464" s="209"/>
      <c r="FH464" s="209"/>
      <c r="FI464" s="209"/>
      <c r="FJ464" s="209"/>
      <c r="FK464" s="209"/>
      <c r="FL464" s="209"/>
      <c r="FM464" s="209"/>
      <c r="FN464" s="209"/>
      <c r="FO464" s="209"/>
    </row>
    <row r="465" spans="108:171" hidden="1">
      <c r="DD465" s="401" t="str">
        <f>DE447</f>
        <v>O-9: Without</v>
      </c>
      <c r="DE465" s="402" t="s">
        <v>340</v>
      </c>
      <c r="DF465" s="411">
        <f t="shared" si="6"/>
        <v>2531.71</v>
      </c>
      <c r="DG465" s="412"/>
      <c r="DH465" s="211"/>
      <c r="DI465" s="211"/>
      <c r="DJ465" s="211"/>
      <c r="DK465" s="211"/>
      <c r="DL465" s="209"/>
      <c r="DM465" s="209"/>
      <c r="DN465" s="413" t="s">
        <v>280</v>
      </c>
      <c r="DO465" s="414">
        <f>DI485</f>
        <v>14500</v>
      </c>
      <c r="DP465" s="209"/>
      <c r="DQ465" s="209"/>
      <c r="DR465" s="209"/>
      <c r="DS465" s="220"/>
      <c r="DT465" s="220"/>
      <c r="DU465" s="209"/>
      <c r="DV465" s="209"/>
      <c r="DW465" s="209"/>
      <c r="DX465" s="209"/>
      <c r="DY465" s="209"/>
      <c r="DZ465" s="209"/>
      <c r="EA465" s="209"/>
      <c r="EB465" s="209"/>
      <c r="EC465" s="209"/>
      <c r="ED465" s="209"/>
      <c r="EE465" s="209"/>
      <c r="EF465" s="209"/>
      <c r="EG465" s="209"/>
      <c r="EH465" s="209"/>
      <c r="EI465" s="209"/>
      <c r="EJ465" s="209"/>
      <c r="EK465" s="209"/>
      <c r="EL465" s="209"/>
      <c r="EM465" s="209"/>
      <c r="EN465" s="209"/>
      <c r="EO465" s="209"/>
      <c r="EP465" s="209"/>
      <c r="EQ465" s="209"/>
      <c r="ER465" s="209"/>
      <c r="ES465" s="209"/>
      <c r="ET465" s="209"/>
      <c r="EU465" s="209"/>
      <c r="EV465" s="209"/>
      <c r="EW465" s="209"/>
      <c r="EX465" s="209"/>
      <c r="EY465" s="209"/>
      <c r="EZ465" s="209"/>
      <c r="FA465" s="209"/>
      <c r="FB465" s="209"/>
      <c r="FC465" s="209"/>
      <c r="FD465" s="209"/>
      <c r="FE465" s="209"/>
      <c r="FF465" s="209"/>
      <c r="FG465" s="209"/>
      <c r="FH465" s="209"/>
      <c r="FI465" s="209"/>
      <c r="FJ465" s="209"/>
      <c r="FK465" s="209"/>
      <c r="FL465" s="209"/>
      <c r="FM465" s="209"/>
      <c r="FN465" s="209"/>
      <c r="FO465" s="209"/>
    </row>
    <row r="466" spans="108:171" hidden="1">
      <c r="DD466" s="401" t="str">
        <f>DE420</f>
        <v>O-9: With dependent</v>
      </c>
      <c r="DE466" s="402" t="s">
        <v>341</v>
      </c>
      <c r="DF466" s="411">
        <f t="shared" si="6"/>
        <v>2162.9699999999998</v>
      </c>
      <c r="DG466" s="412"/>
      <c r="DH466" s="211"/>
      <c r="DI466" s="211"/>
      <c r="DJ466" s="211"/>
      <c r="DK466" s="211"/>
      <c r="DL466" s="209"/>
      <c r="DM466" s="209"/>
      <c r="DN466" s="413" t="s">
        <v>282</v>
      </c>
      <c r="DO466" s="414">
        <f>DO474</f>
        <v>13500</v>
      </c>
      <c r="DP466" s="209"/>
      <c r="DQ466" s="209"/>
      <c r="DR466" s="209"/>
      <c r="DS466" s="220"/>
      <c r="DT466" s="220"/>
      <c r="DU466" s="209"/>
      <c r="DV466" s="209"/>
      <c r="DW466" s="209"/>
      <c r="DX466" s="209"/>
      <c r="DY466" s="209"/>
      <c r="DZ466" s="209"/>
      <c r="EA466" s="209"/>
      <c r="EB466" s="209"/>
      <c r="EC466" s="209"/>
      <c r="ED466" s="209"/>
      <c r="EE466" s="209"/>
      <c r="EF466" s="209"/>
      <c r="EG466" s="209"/>
      <c r="EH466" s="209"/>
      <c r="EI466" s="209"/>
      <c r="EJ466" s="209"/>
      <c r="EK466" s="209"/>
      <c r="EL466" s="209"/>
      <c r="EM466" s="209"/>
      <c r="EN466" s="209"/>
      <c r="EO466" s="209"/>
      <c r="EP466" s="209"/>
      <c r="EQ466" s="209"/>
      <c r="ER466" s="209"/>
      <c r="ES466" s="209"/>
      <c r="ET466" s="209"/>
      <c r="EU466" s="209"/>
      <c r="EV466" s="209"/>
      <c r="EW466" s="209"/>
      <c r="EX466" s="209"/>
      <c r="EY466" s="209"/>
      <c r="EZ466" s="209"/>
      <c r="FA466" s="209"/>
      <c r="FB466" s="209"/>
      <c r="FC466" s="209"/>
      <c r="FD466" s="209"/>
      <c r="FE466" s="209"/>
      <c r="FF466" s="209"/>
      <c r="FG466" s="209"/>
      <c r="FH466" s="209"/>
      <c r="FI466" s="209"/>
      <c r="FJ466" s="209"/>
      <c r="FK466" s="209"/>
      <c r="FL466" s="209"/>
      <c r="FM466" s="209"/>
      <c r="FN466" s="209"/>
      <c r="FO466" s="209"/>
    </row>
    <row r="467" spans="108:171" hidden="1">
      <c r="DD467" s="401" t="str">
        <f>DE446</f>
        <v>O-10: Without</v>
      </c>
      <c r="DE467" s="402" t="s">
        <v>342</v>
      </c>
      <c r="DF467" s="411">
        <f t="shared" si="6"/>
        <v>2093.94</v>
      </c>
      <c r="DG467" s="412"/>
      <c r="DH467" s="211"/>
      <c r="DI467" s="211"/>
      <c r="DJ467" s="211"/>
      <c r="DK467" s="211"/>
      <c r="DL467" s="209"/>
      <c r="DM467" s="209"/>
      <c r="DN467" s="413" t="s">
        <v>284</v>
      </c>
      <c r="DO467" s="414">
        <f>DO475</f>
        <v>12000</v>
      </c>
      <c r="DP467" s="209"/>
      <c r="DQ467" s="209"/>
      <c r="DR467" s="209"/>
      <c r="DS467" s="220"/>
      <c r="DT467" s="220"/>
      <c r="DU467" s="209"/>
      <c r="DV467" s="209"/>
      <c r="DW467" s="209"/>
      <c r="DX467" s="209"/>
      <c r="DY467" s="209"/>
      <c r="DZ467" s="209"/>
      <c r="EA467" s="209"/>
      <c r="EB467" s="209"/>
      <c r="EC467" s="209"/>
      <c r="ED467" s="209"/>
      <c r="EE467" s="209"/>
      <c r="EF467" s="209"/>
      <c r="EG467" s="209"/>
      <c r="EH467" s="209"/>
      <c r="EI467" s="209"/>
      <c r="EJ467" s="209"/>
      <c r="EK467" s="209"/>
      <c r="EL467" s="209"/>
      <c r="EM467" s="209"/>
      <c r="EN467" s="209"/>
      <c r="EO467" s="209"/>
      <c r="EP467" s="209"/>
      <c r="EQ467" s="209"/>
      <c r="ER467" s="209"/>
      <c r="ES467" s="209"/>
      <c r="ET467" s="209"/>
      <c r="EU467" s="209"/>
      <c r="EV467" s="209"/>
      <c r="EW467" s="209"/>
      <c r="EX467" s="209"/>
      <c r="EY467" s="209"/>
      <c r="EZ467" s="209"/>
      <c r="FA467" s="209"/>
      <c r="FB467" s="209"/>
      <c r="FC467" s="209"/>
      <c r="FD467" s="209"/>
      <c r="FE467" s="209"/>
      <c r="FF467" s="209"/>
      <c r="FG467" s="209"/>
      <c r="FH467" s="209"/>
      <c r="FI467" s="209"/>
      <c r="FJ467" s="209"/>
      <c r="FK467" s="209"/>
      <c r="FL467" s="209"/>
      <c r="FM467" s="209"/>
      <c r="FN467" s="209"/>
      <c r="FO467" s="209"/>
    </row>
    <row r="468" spans="108:171" hidden="1">
      <c r="DD468" s="401" t="str">
        <f>DE419</f>
        <v>O-10: With dependent</v>
      </c>
      <c r="DE468" s="402" t="s">
        <v>343</v>
      </c>
      <c r="DF468" s="411">
        <f t="shared" si="6"/>
        <v>2093.94</v>
      </c>
      <c r="DG468" s="412"/>
      <c r="DH468" s="211"/>
      <c r="DI468" s="211"/>
      <c r="DJ468" s="211"/>
      <c r="DK468" s="211"/>
      <c r="DL468" s="209"/>
      <c r="DM468" s="209"/>
      <c r="DN468" s="413" t="s">
        <v>286</v>
      </c>
      <c r="DO468" s="414">
        <f>DO473</f>
        <v>14500</v>
      </c>
      <c r="DP468" s="209"/>
      <c r="DQ468" s="209"/>
      <c r="DR468" s="209"/>
      <c r="DS468" s="220"/>
      <c r="DT468" s="220"/>
      <c r="DU468" s="209"/>
      <c r="DV468" s="209"/>
      <c r="DW468" s="209"/>
      <c r="DX468" s="209"/>
      <c r="DY468" s="209"/>
      <c r="DZ468" s="209"/>
      <c r="EA468" s="209"/>
      <c r="EB468" s="209"/>
      <c r="EC468" s="209"/>
      <c r="ED468" s="209"/>
      <c r="EE468" s="209"/>
      <c r="EF468" s="209"/>
      <c r="EG468" s="209"/>
      <c r="EH468" s="209"/>
      <c r="EI468" s="209"/>
      <c r="EJ468" s="209"/>
      <c r="EK468" s="209"/>
      <c r="EL468" s="209"/>
      <c r="EM468" s="209"/>
      <c r="EN468" s="209"/>
      <c r="EO468" s="209"/>
      <c r="EP468" s="209"/>
      <c r="EQ468" s="209"/>
      <c r="ER468" s="209"/>
      <c r="ES468" s="209"/>
      <c r="ET468" s="209"/>
      <c r="EU468" s="209"/>
      <c r="EV468" s="209"/>
      <c r="EW468" s="209"/>
      <c r="EX468" s="209"/>
      <c r="EY468" s="209"/>
      <c r="EZ468" s="209"/>
      <c r="FA468" s="209"/>
      <c r="FB468" s="209"/>
      <c r="FC468" s="209"/>
      <c r="FD468" s="209"/>
      <c r="FE468" s="209"/>
      <c r="FF468" s="209"/>
      <c r="FG468" s="209"/>
      <c r="FH468" s="209"/>
      <c r="FI468" s="209"/>
      <c r="FJ468" s="209"/>
      <c r="FK468" s="209"/>
      <c r="FL468" s="209"/>
      <c r="FM468" s="209"/>
      <c r="FN468" s="209"/>
      <c r="FO468" s="209"/>
    </row>
    <row r="469" spans="108:171" hidden="1">
      <c r="DE469" s="402" t="s">
        <v>344</v>
      </c>
      <c r="DF469" s="411">
        <f t="shared" si="6"/>
        <v>2093.94</v>
      </c>
      <c r="DG469" s="412"/>
      <c r="DH469" s="211"/>
      <c r="DI469" s="211"/>
      <c r="DJ469" s="211"/>
      <c r="DK469" s="211"/>
      <c r="DL469" s="209"/>
      <c r="DM469" s="209"/>
      <c r="DN469" s="413" t="s">
        <v>288</v>
      </c>
      <c r="DO469" s="414">
        <f>DO474</f>
        <v>13500</v>
      </c>
      <c r="DP469" s="209"/>
      <c r="DQ469" s="209"/>
      <c r="DR469" s="209"/>
      <c r="DS469" s="220"/>
      <c r="DT469" s="220"/>
      <c r="DU469" s="209"/>
      <c r="DV469" s="209"/>
      <c r="DW469" s="209"/>
      <c r="DX469" s="209"/>
      <c r="DY469" s="209"/>
      <c r="DZ469" s="209"/>
      <c r="EA469" s="209"/>
      <c r="EB469" s="209"/>
      <c r="EC469" s="209"/>
      <c r="ED469" s="209"/>
      <c r="EE469" s="209"/>
      <c r="EF469" s="209"/>
      <c r="EG469" s="209"/>
      <c r="EH469" s="209"/>
      <c r="EI469" s="209"/>
      <c r="EJ469" s="209"/>
      <c r="EK469" s="209"/>
      <c r="EL469" s="209"/>
      <c r="EM469" s="209"/>
      <c r="EN469" s="209"/>
      <c r="EO469" s="209"/>
      <c r="EP469" s="209"/>
      <c r="EQ469" s="209"/>
      <c r="ER469" s="209"/>
      <c r="ES469" s="209"/>
      <c r="ET469" s="209"/>
      <c r="EU469" s="209"/>
      <c r="EV469" s="209"/>
      <c r="EW469" s="209"/>
      <c r="EX469" s="209"/>
      <c r="EY469" s="209"/>
      <c r="EZ469" s="209"/>
      <c r="FA469" s="209"/>
      <c r="FB469" s="209"/>
      <c r="FC469" s="209"/>
      <c r="FD469" s="209"/>
      <c r="FE469" s="209"/>
      <c r="FF469" s="209"/>
      <c r="FG469" s="209"/>
      <c r="FH469" s="209"/>
      <c r="FI469" s="209"/>
      <c r="FJ469" s="209"/>
      <c r="FK469" s="209"/>
      <c r="FL469" s="209"/>
      <c r="FM469" s="209"/>
      <c r="FN469" s="209"/>
      <c r="FO469" s="209"/>
    </row>
    <row r="470" spans="108:171" hidden="1">
      <c r="DE470" s="402" t="s">
        <v>345</v>
      </c>
      <c r="DF470" s="411">
        <f t="shared" si="6"/>
        <v>2064.19</v>
      </c>
      <c r="DG470" s="412"/>
      <c r="DH470" s="211"/>
      <c r="DI470" s="211"/>
      <c r="DJ470" s="211"/>
      <c r="DK470" s="211"/>
      <c r="DL470" s="209"/>
      <c r="DM470" s="209"/>
      <c r="DN470" s="413" t="s">
        <v>290</v>
      </c>
      <c r="DO470" s="414">
        <f>DO475</f>
        <v>12000</v>
      </c>
      <c r="DP470" s="209"/>
      <c r="DQ470" s="209"/>
      <c r="DR470" s="209"/>
      <c r="DS470" s="220"/>
      <c r="DT470" s="220"/>
      <c r="DU470" s="209"/>
      <c r="DV470" s="209"/>
      <c r="DW470" s="209"/>
      <c r="DX470" s="209"/>
      <c r="DY470" s="209"/>
      <c r="DZ470" s="209"/>
      <c r="EA470" s="209"/>
      <c r="EB470" s="209"/>
      <c r="EC470" s="209"/>
      <c r="ED470" s="209"/>
      <c r="EE470" s="209"/>
      <c r="EF470" s="209"/>
      <c r="EG470" s="209"/>
      <c r="EH470" s="209"/>
      <c r="EI470" s="209"/>
      <c r="EJ470" s="209"/>
      <c r="EK470" s="209"/>
      <c r="EL470" s="209"/>
      <c r="EM470" s="209"/>
      <c r="EN470" s="209"/>
      <c r="EO470" s="209"/>
      <c r="EP470" s="209"/>
      <c r="EQ470" s="209"/>
      <c r="ER470" s="209"/>
      <c r="ES470" s="209"/>
      <c r="ET470" s="209"/>
      <c r="EU470" s="209"/>
      <c r="EV470" s="209"/>
      <c r="EW470" s="209"/>
      <c r="EX470" s="209"/>
      <c r="EY470" s="209"/>
      <c r="EZ470" s="209"/>
      <c r="FA470" s="209"/>
      <c r="FB470" s="209"/>
      <c r="FC470" s="209"/>
      <c r="FD470" s="209"/>
      <c r="FE470" s="209"/>
      <c r="FF470" s="209"/>
      <c r="FG470" s="209"/>
      <c r="FH470" s="209"/>
      <c r="FI470" s="209"/>
      <c r="FJ470" s="209"/>
      <c r="FK470" s="209"/>
      <c r="FL470" s="209"/>
      <c r="FM470" s="209"/>
      <c r="FN470" s="209"/>
      <c r="FO470" s="209"/>
    </row>
    <row r="471" spans="108:171" hidden="1">
      <c r="DE471" s="402" t="s">
        <v>346</v>
      </c>
      <c r="DF471" s="411">
        <f t="shared" si="6"/>
        <v>1774.81</v>
      </c>
      <c r="DG471" s="412"/>
      <c r="DH471" s="211"/>
      <c r="DI471" s="211"/>
      <c r="DJ471" s="211"/>
      <c r="DK471" s="211"/>
      <c r="DL471" s="209"/>
      <c r="DM471" s="209"/>
      <c r="DN471" s="413" t="s">
        <v>292</v>
      </c>
      <c r="DO471" s="414">
        <f>DI483</f>
        <v>17500</v>
      </c>
      <c r="DP471" s="209"/>
      <c r="DQ471" s="209"/>
      <c r="DR471" s="209"/>
      <c r="DS471" s="220"/>
      <c r="DT471" s="220"/>
      <c r="DU471" s="209"/>
      <c r="DV471" s="209"/>
      <c r="DW471" s="209"/>
      <c r="DX471" s="209"/>
      <c r="DY471" s="209"/>
      <c r="DZ471" s="209"/>
      <c r="EA471" s="209"/>
      <c r="EB471" s="209"/>
      <c r="EC471" s="209"/>
      <c r="ED471" s="209"/>
      <c r="EE471" s="209"/>
      <c r="EF471" s="209"/>
      <c r="EG471" s="209"/>
      <c r="EH471" s="209"/>
      <c r="EI471" s="209"/>
      <c r="EJ471" s="209"/>
      <c r="EK471" s="209"/>
      <c r="EL471" s="209"/>
      <c r="EM471" s="209"/>
      <c r="EN471" s="209"/>
      <c r="EO471" s="209"/>
      <c r="EP471" s="209"/>
      <c r="EQ471" s="209"/>
      <c r="ER471" s="209"/>
      <c r="ES471" s="209"/>
      <c r="ET471" s="209"/>
      <c r="EU471" s="209"/>
      <c r="EV471" s="209"/>
      <c r="EW471" s="209"/>
      <c r="EX471" s="209"/>
      <c r="EY471" s="209"/>
      <c r="EZ471" s="209"/>
      <c r="FA471" s="209"/>
      <c r="FB471" s="209"/>
      <c r="FC471" s="209"/>
      <c r="FD471" s="209"/>
      <c r="FE471" s="209"/>
      <c r="FF471" s="209"/>
      <c r="FG471" s="209"/>
      <c r="FH471" s="209"/>
      <c r="FI471" s="209"/>
      <c r="FJ471" s="209"/>
      <c r="FK471" s="209"/>
      <c r="FL471" s="209"/>
      <c r="FM471" s="209"/>
      <c r="FN471" s="209"/>
      <c r="FO471" s="209"/>
    </row>
    <row r="472" spans="108:171" hidden="1">
      <c r="DE472" s="402" t="s">
        <v>347</v>
      </c>
      <c r="DF472" s="411">
        <f>DI445</f>
        <v>1639.26</v>
      </c>
      <c r="DG472" s="412"/>
      <c r="DH472" s="211"/>
      <c r="DI472" s="211"/>
      <c r="DJ472" s="211"/>
      <c r="DK472" s="211"/>
      <c r="DL472" s="209"/>
      <c r="DM472" s="209"/>
      <c r="DN472" s="413" t="s">
        <v>294</v>
      </c>
      <c r="DO472" s="414">
        <f>DI484</f>
        <v>17000</v>
      </c>
      <c r="DP472" s="209"/>
      <c r="DQ472" s="209"/>
      <c r="DR472" s="209"/>
      <c r="DS472" s="220"/>
      <c r="DT472" s="220"/>
      <c r="DU472" s="209"/>
      <c r="DV472" s="209"/>
      <c r="DW472" s="209"/>
      <c r="DX472" s="209"/>
      <c r="DY472" s="209"/>
      <c r="DZ472" s="209"/>
      <c r="EA472" s="209"/>
      <c r="EB472" s="209"/>
      <c r="EC472" s="209"/>
      <c r="ED472" s="209"/>
      <c r="EE472" s="209"/>
      <c r="EF472" s="209"/>
      <c r="EG472" s="209"/>
      <c r="EH472" s="209"/>
      <c r="EI472" s="209"/>
      <c r="EJ472" s="209"/>
      <c r="EK472" s="209"/>
      <c r="EL472" s="209"/>
      <c r="EM472" s="209"/>
      <c r="EN472" s="209"/>
      <c r="EO472" s="209"/>
      <c r="EP472" s="209"/>
      <c r="EQ472" s="209"/>
      <c r="ER472" s="209"/>
      <c r="ES472" s="209"/>
      <c r="ET472" s="209"/>
      <c r="EU472" s="209"/>
      <c r="EV472" s="209"/>
      <c r="EW472" s="209"/>
      <c r="EX472" s="209"/>
      <c r="EY472" s="209"/>
      <c r="EZ472" s="209"/>
      <c r="FA472" s="209"/>
      <c r="FB472" s="209"/>
      <c r="FC472" s="209"/>
      <c r="FD472" s="209"/>
      <c r="FE472" s="209"/>
      <c r="FF472" s="209"/>
      <c r="FG472" s="209"/>
      <c r="FH472" s="209"/>
      <c r="FI472" s="209"/>
      <c r="FJ472" s="209"/>
      <c r="FK472" s="209"/>
      <c r="FL472" s="209"/>
      <c r="FM472" s="209"/>
      <c r="FN472" s="209"/>
      <c r="FO472" s="209"/>
    </row>
    <row r="473" spans="108:171" hidden="1">
      <c r="DF473" s="1"/>
      <c r="DG473" s="209"/>
      <c r="DH473" s="209"/>
      <c r="DI473" s="209"/>
      <c r="DJ473" s="209"/>
      <c r="DK473" s="209"/>
      <c r="DL473" s="209"/>
      <c r="DM473" s="209"/>
      <c r="DN473" s="413" t="s">
        <v>296</v>
      </c>
      <c r="DO473" s="414">
        <f>DI485</f>
        <v>14500</v>
      </c>
      <c r="DP473" s="209"/>
      <c r="DQ473" s="209"/>
      <c r="DR473" s="209"/>
      <c r="DS473" s="220"/>
      <c r="DT473" s="220"/>
      <c r="DU473" s="209"/>
      <c r="DV473" s="209"/>
      <c r="DW473" s="209"/>
      <c r="DX473" s="209"/>
      <c r="DY473" s="209"/>
      <c r="DZ473" s="209"/>
      <c r="EA473" s="209"/>
      <c r="EB473" s="209"/>
      <c r="EC473" s="209"/>
      <c r="ED473" s="209"/>
      <c r="EE473" s="209"/>
      <c r="EF473" s="209"/>
      <c r="EG473" s="209"/>
      <c r="EH473" s="209"/>
      <c r="EI473" s="209"/>
      <c r="EJ473" s="209"/>
      <c r="EK473" s="209"/>
      <c r="EL473" s="209"/>
      <c r="EM473" s="209"/>
      <c r="EN473" s="209"/>
      <c r="EO473" s="209"/>
      <c r="EP473" s="209"/>
      <c r="EQ473" s="209"/>
      <c r="ER473" s="209"/>
      <c r="ES473" s="209"/>
      <c r="ET473" s="209"/>
      <c r="EU473" s="209"/>
      <c r="EV473" s="209"/>
      <c r="EW473" s="209"/>
      <c r="EX473" s="209"/>
      <c r="EY473" s="209"/>
      <c r="EZ473" s="209"/>
      <c r="FA473" s="209"/>
      <c r="FB473" s="209"/>
      <c r="FC473" s="209"/>
      <c r="FD473" s="209"/>
      <c r="FE473" s="209"/>
      <c r="FF473" s="209"/>
      <c r="FG473" s="209"/>
      <c r="FH473" s="209"/>
      <c r="FI473" s="209"/>
      <c r="FJ473" s="209"/>
      <c r="FK473" s="209"/>
      <c r="FL473" s="209"/>
      <c r="FM473" s="209"/>
      <c r="FN473" s="209"/>
      <c r="FO473" s="209"/>
    </row>
    <row r="474" spans="108:171" hidden="1">
      <c r="DF474" s="1"/>
      <c r="DG474" s="209"/>
      <c r="DH474" s="209"/>
      <c r="DI474" s="209"/>
      <c r="DJ474" s="209"/>
      <c r="DK474" s="209"/>
      <c r="DL474" s="209"/>
      <c r="DM474" s="209"/>
      <c r="DN474" s="413" t="s">
        <v>298</v>
      </c>
      <c r="DO474" s="414">
        <f>DI486</f>
        <v>13500</v>
      </c>
      <c r="DP474" s="209"/>
      <c r="DQ474" s="209"/>
      <c r="DR474" s="209"/>
      <c r="DS474" s="220"/>
      <c r="DT474" s="220"/>
      <c r="DU474" s="209"/>
      <c r="DV474" s="209"/>
      <c r="DW474" s="209"/>
      <c r="DX474" s="209"/>
      <c r="DY474" s="209"/>
      <c r="DZ474" s="209"/>
      <c r="EA474" s="209"/>
      <c r="EB474" s="209"/>
      <c r="EC474" s="209"/>
      <c r="ED474" s="209"/>
      <c r="EE474" s="209"/>
      <c r="EF474" s="209"/>
      <c r="EG474" s="209"/>
      <c r="EH474" s="209"/>
      <c r="EI474" s="209"/>
      <c r="EJ474" s="209"/>
      <c r="EK474" s="209"/>
      <c r="EL474" s="209"/>
      <c r="EM474" s="209"/>
      <c r="EN474" s="209"/>
      <c r="EO474" s="209"/>
      <c r="EP474" s="209"/>
      <c r="EQ474" s="209"/>
      <c r="ER474" s="209"/>
      <c r="ES474" s="209"/>
      <c r="ET474" s="209"/>
      <c r="EU474" s="209"/>
      <c r="EV474" s="209"/>
      <c r="EW474" s="209"/>
      <c r="EX474" s="209"/>
      <c r="EY474" s="209"/>
      <c r="EZ474" s="209"/>
      <c r="FA474" s="209"/>
      <c r="FB474" s="209"/>
      <c r="FC474" s="209"/>
      <c r="FD474" s="209"/>
      <c r="FE474" s="209"/>
      <c r="FF474" s="209"/>
      <c r="FG474" s="209"/>
      <c r="FH474" s="209"/>
      <c r="FI474" s="209"/>
      <c r="FJ474" s="209"/>
      <c r="FK474" s="209"/>
      <c r="FL474" s="209"/>
      <c r="FM474" s="209"/>
      <c r="FN474" s="209"/>
      <c r="FO474" s="209"/>
    </row>
    <row r="475" spans="108:171" hidden="1">
      <c r="DF475" s="1"/>
      <c r="DG475" s="209"/>
      <c r="DH475" s="209"/>
      <c r="DI475" s="209"/>
      <c r="DJ475" s="209"/>
      <c r="DK475" s="209"/>
      <c r="DL475" s="209"/>
      <c r="DM475" s="209"/>
      <c r="DN475" s="413" t="s">
        <v>300</v>
      </c>
      <c r="DO475" s="414">
        <f>DI487</f>
        <v>12000</v>
      </c>
      <c r="DP475" s="209"/>
      <c r="DQ475" s="209"/>
      <c r="DR475" s="209"/>
      <c r="DS475" s="220"/>
      <c r="DT475" s="220"/>
      <c r="DU475" s="209"/>
      <c r="DV475" s="209"/>
      <c r="DW475" s="209"/>
      <c r="DX475" s="209"/>
      <c r="DY475" s="209"/>
      <c r="DZ475" s="209"/>
      <c r="EA475" s="209"/>
      <c r="EB475" s="209"/>
      <c r="EC475" s="209"/>
      <c r="ED475" s="209"/>
      <c r="EE475" s="209"/>
      <c r="EF475" s="209"/>
      <c r="EG475" s="209"/>
      <c r="EH475" s="209"/>
      <c r="EI475" s="209"/>
      <c r="EJ475" s="209"/>
      <c r="EK475" s="209"/>
      <c r="EL475" s="209"/>
      <c r="EM475" s="209"/>
      <c r="EN475" s="209"/>
      <c r="EO475" s="209"/>
      <c r="EP475" s="209"/>
      <c r="EQ475" s="209"/>
      <c r="ER475" s="209"/>
      <c r="ES475" s="209"/>
      <c r="ET475" s="209"/>
      <c r="EU475" s="209"/>
      <c r="EV475" s="209"/>
      <c r="EW475" s="209"/>
      <c r="EX475" s="209"/>
      <c r="EY475" s="209"/>
      <c r="EZ475" s="209"/>
      <c r="FA475" s="209"/>
      <c r="FB475" s="209"/>
      <c r="FC475" s="209"/>
      <c r="FD475" s="209"/>
      <c r="FE475" s="209"/>
      <c r="FF475" s="209"/>
      <c r="FG475" s="209"/>
      <c r="FH475" s="209"/>
      <c r="FI475" s="209"/>
      <c r="FJ475" s="209"/>
      <c r="FK475" s="209"/>
      <c r="FL475" s="209"/>
      <c r="FM475" s="209"/>
      <c r="FN475" s="209"/>
      <c r="FO475" s="209"/>
    </row>
    <row r="476" spans="108:171" hidden="1">
      <c r="DF476" s="1"/>
      <c r="DG476" s="209"/>
      <c r="DH476" s="209"/>
      <c r="DI476" s="209"/>
      <c r="DJ476" s="209"/>
      <c r="DK476" s="209"/>
      <c r="DL476" s="209"/>
      <c r="DM476" s="209"/>
      <c r="DN476" s="413" t="s">
        <v>302</v>
      </c>
      <c r="DO476" s="414">
        <f t="shared" ref="DO476:DO481" si="7">DI489</f>
        <v>15000</v>
      </c>
      <c r="DP476" s="209"/>
      <c r="DQ476" s="209"/>
      <c r="DR476" s="209"/>
      <c r="DS476" s="220"/>
      <c r="DT476" s="220"/>
      <c r="DU476" s="209"/>
      <c r="DV476" s="209"/>
      <c r="DW476" s="209"/>
      <c r="DX476" s="209"/>
      <c r="DY476" s="209"/>
      <c r="DZ476" s="209"/>
      <c r="EA476" s="209"/>
      <c r="EB476" s="209"/>
      <c r="EC476" s="209"/>
      <c r="ED476" s="209"/>
      <c r="EE476" s="209"/>
      <c r="EF476" s="209"/>
      <c r="EG476" s="209"/>
      <c r="EH476" s="209"/>
      <c r="EI476" s="209"/>
      <c r="EJ476" s="209"/>
      <c r="EK476" s="209"/>
      <c r="EL476" s="209"/>
      <c r="EM476" s="209"/>
      <c r="EN476" s="209"/>
      <c r="EO476" s="209"/>
      <c r="EP476" s="209"/>
      <c r="EQ476" s="209"/>
      <c r="ER476" s="209"/>
      <c r="ES476" s="209"/>
      <c r="ET476" s="209"/>
      <c r="EU476" s="209"/>
      <c r="EV476" s="209"/>
      <c r="EW476" s="209"/>
      <c r="EX476" s="209"/>
      <c r="EY476" s="209"/>
      <c r="EZ476" s="209"/>
      <c r="FA476" s="209"/>
      <c r="FB476" s="209"/>
      <c r="FC476" s="209"/>
      <c r="FD476" s="209"/>
      <c r="FE476" s="209"/>
      <c r="FF476" s="209"/>
      <c r="FG476" s="209"/>
      <c r="FH476" s="209"/>
      <c r="FI476" s="209"/>
      <c r="FJ476" s="209"/>
      <c r="FK476" s="209"/>
      <c r="FL476" s="209"/>
      <c r="FM476" s="209"/>
      <c r="FN476" s="209"/>
      <c r="FO476" s="209"/>
    </row>
    <row r="477" spans="108:171" hidden="1">
      <c r="DF477" s="1"/>
      <c r="DG477" s="209"/>
      <c r="DH477" s="209"/>
      <c r="DI477" s="209"/>
      <c r="DJ477" s="209"/>
      <c r="DK477" s="209"/>
      <c r="DL477" s="209"/>
      <c r="DM477" s="209"/>
      <c r="DN477" s="413" t="s">
        <v>304</v>
      </c>
      <c r="DO477" s="414">
        <f t="shared" si="7"/>
        <v>14000</v>
      </c>
      <c r="DP477" s="209"/>
      <c r="DQ477" s="209"/>
      <c r="DR477" s="209"/>
      <c r="DS477" s="220"/>
      <c r="DT477" s="220"/>
      <c r="DU477" s="209"/>
      <c r="DV477" s="209"/>
      <c r="DW477" s="209"/>
      <c r="DX477" s="209"/>
      <c r="DY477" s="209"/>
      <c r="DZ477" s="209"/>
      <c r="EA477" s="209"/>
      <c r="EB477" s="209"/>
      <c r="EC477" s="209"/>
      <c r="ED477" s="209"/>
      <c r="EE477" s="209"/>
      <c r="EF477" s="209"/>
      <c r="EG477" s="209"/>
      <c r="EH477" s="209"/>
      <c r="EI477" s="209"/>
      <c r="EJ477" s="209"/>
      <c r="EK477" s="209"/>
      <c r="EL477" s="209"/>
      <c r="EM477" s="209"/>
      <c r="EN477" s="209"/>
      <c r="EO477" s="209"/>
      <c r="EP477" s="209"/>
      <c r="EQ477" s="209"/>
      <c r="ER477" s="209"/>
      <c r="ES477" s="209"/>
      <c r="ET477" s="209"/>
      <c r="EU477" s="209"/>
      <c r="EV477" s="209"/>
      <c r="EW477" s="209"/>
      <c r="EX477" s="209"/>
      <c r="EY477" s="209"/>
      <c r="EZ477" s="209"/>
      <c r="FA477" s="209"/>
      <c r="FB477" s="209"/>
      <c r="FC477" s="209"/>
      <c r="FD477" s="209"/>
      <c r="FE477" s="209"/>
      <c r="FF477" s="209"/>
      <c r="FG477" s="209"/>
      <c r="FH477" s="209"/>
      <c r="FI477" s="209"/>
      <c r="FJ477" s="209"/>
      <c r="FK477" s="209"/>
      <c r="FL477" s="209"/>
      <c r="FM477" s="209"/>
      <c r="FN477" s="209"/>
      <c r="FO477" s="209"/>
    </row>
    <row r="478" spans="108:171" hidden="1">
      <c r="DF478" s="1"/>
      <c r="DG478" s="209"/>
      <c r="DH478" s="209"/>
      <c r="DI478" s="209"/>
      <c r="DJ478" s="209"/>
      <c r="DK478" s="209"/>
      <c r="DL478" s="209"/>
      <c r="DM478" s="209"/>
      <c r="DN478" s="413" t="s">
        <v>306</v>
      </c>
      <c r="DO478" s="414">
        <f t="shared" si="7"/>
        <v>13000</v>
      </c>
      <c r="DP478" s="209"/>
      <c r="DQ478" s="209"/>
      <c r="DR478" s="209"/>
      <c r="DS478" s="220"/>
      <c r="DT478" s="220"/>
      <c r="DU478" s="209"/>
      <c r="DV478" s="209"/>
      <c r="DW478" s="209"/>
      <c r="DX478" s="209"/>
      <c r="DY478" s="209"/>
      <c r="DZ478" s="209"/>
      <c r="EA478" s="209"/>
      <c r="EB478" s="209"/>
      <c r="EC478" s="209"/>
      <c r="ED478" s="209"/>
      <c r="EE478" s="209"/>
      <c r="EF478" s="209"/>
      <c r="EG478" s="209"/>
      <c r="EH478" s="209"/>
      <c r="EI478" s="209"/>
      <c r="EJ478" s="209"/>
      <c r="EK478" s="209"/>
      <c r="EL478" s="209"/>
      <c r="EM478" s="209"/>
      <c r="EN478" s="209"/>
      <c r="EO478" s="209"/>
      <c r="EP478" s="209"/>
      <c r="EQ478" s="209"/>
      <c r="ER478" s="209"/>
      <c r="ES478" s="209"/>
      <c r="ET478" s="209"/>
      <c r="EU478" s="209"/>
      <c r="EV478" s="209"/>
      <c r="EW478" s="209"/>
      <c r="EX478" s="209"/>
      <c r="EY478" s="209"/>
      <c r="EZ478" s="209"/>
      <c r="FA478" s="209"/>
      <c r="FB478" s="209"/>
      <c r="FC478" s="209"/>
      <c r="FD478" s="209"/>
      <c r="FE478" s="209"/>
      <c r="FF478" s="209"/>
      <c r="FG478" s="209"/>
      <c r="FH478" s="209"/>
      <c r="FI478" s="209"/>
      <c r="FJ478" s="209"/>
      <c r="FK478" s="209"/>
      <c r="FL478" s="209"/>
      <c r="FM478" s="209"/>
      <c r="FN478" s="209"/>
      <c r="FO478" s="209"/>
    </row>
    <row r="479" spans="108:171" hidden="1">
      <c r="DF479" s="1"/>
      <c r="DG479" s="209"/>
      <c r="DH479" s="209"/>
      <c r="DI479" s="209"/>
      <c r="DJ479" s="209"/>
      <c r="DK479" s="209"/>
      <c r="DL479" s="209"/>
      <c r="DM479" s="209"/>
      <c r="DN479" s="413" t="s">
        <v>308</v>
      </c>
      <c r="DO479" s="414">
        <f t="shared" si="7"/>
        <v>11000</v>
      </c>
      <c r="DP479" s="209"/>
      <c r="DQ479" s="209"/>
      <c r="DR479" s="209"/>
      <c r="DS479" s="220"/>
      <c r="DT479" s="220"/>
      <c r="DU479" s="209"/>
      <c r="DV479" s="209"/>
      <c r="DW479" s="209"/>
      <c r="DX479" s="209"/>
      <c r="DY479" s="209"/>
      <c r="DZ479" s="209"/>
      <c r="EA479" s="209"/>
      <c r="EB479" s="209"/>
      <c r="EC479" s="209"/>
      <c r="ED479" s="209"/>
      <c r="EE479" s="209"/>
      <c r="EF479" s="209"/>
      <c r="EG479" s="209"/>
      <c r="EH479" s="209"/>
      <c r="EI479" s="209"/>
      <c r="EJ479" s="209"/>
      <c r="EK479" s="209"/>
      <c r="EL479" s="209"/>
      <c r="EM479" s="209"/>
      <c r="EN479" s="209"/>
      <c r="EO479" s="209"/>
      <c r="EP479" s="209"/>
      <c r="EQ479" s="209"/>
      <c r="ER479" s="209"/>
      <c r="ES479" s="209"/>
      <c r="ET479" s="209"/>
      <c r="EU479" s="209"/>
      <c r="EV479" s="209"/>
      <c r="EW479" s="209"/>
      <c r="EX479" s="209"/>
      <c r="EY479" s="209"/>
      <c r="EZ479" s="209"/>
      <c r="FA479" s="209"/>
      <c r="FB479" s="209"/>
      <c r="FC479" s="209"/>
      <c r="FD479" s="209"/>
      <c r="FE479" s="209"/>
      <c r="FF479" s="209"/>
      <c r="FG479" s="209"/>
      <c r="FH479" s="209"/>
      <c r="FI479" s="209"/>
      <c r="FJ479" s="209"/>
      <c r="FK479" s="209"/>
      <c r="FL479" s="209"/>
      <c r="FM479" s="209"/>
      <c r="FN479" s="209"/>
      <c r="FO479" s="209"/>
    </row>
    <row r="480" spans="108:171" hidden="1">
      <c r="DF480" s="1"/>
      <c r="DG480" s="209"/>
      <c r="DH480" s="209"/>
      <c r="DI480" s="209"/>
      <c r="DJ480" s="209"/>
      <c r="DK480" s="209"/>
      <c r="DL480" s="209"/>
      <c r="DM480" s="209"/>
      <c r="DN480" s="413" t="s">
        <v>310</v>
      </c>
      <c r="DO480" s="414">
        <f t="shared" si="7"/>
        <v>9000</v>
      </c>
      <c r="DP480" s="209"/>
      <c r="DQ480" s="209"/>
      <c r="DR480" s="209"/>
      <c r="DS480" s="220"/>
      <c r="DT480" s="220"/>
      <c r="DU480" s="209"/>
      <c r="DV480" s="209"/>
      <c r="DW480" s="209"/>
      <c r="DX480" s="209"/>
      <c r="DY480" s="209"/>
      <c r="DZ480" s="209"/>
      <c r="EA480" s="209"/>
      <c r="EB480" s="209"/>
      <c r="EC480" s="209"/>
      <c r="ED480" s="209"/>
      <c r="EE480" s="209"/>
      <c r="EF480" s="209"/>
      <c r="EG480" s="209"/>
      <c r="EH480" s="209"/>
      <c r="EI480" s="209"/>
      <c r="EJ480" s="209"/>
      <c r="EK480" s="209"/>
      <c r="EL480" s="209"/>
      <c r="EM480" s="209"/>
      <c r="EN480" s="209"/>
      <c r="EO480" s="209"/>
      <c r="EP480" s="209"/>
      <c r="EQ480" s="209"/>
      <c r="ER480" s="209"/>
      <c r="ES480" s="209"/>
      <c r="ET480" s="209"/>
      <c r="EU480" s="209"/>
      <c r="EV480" s="209"/>
      <c r="EW480" s="209"/>
      <c r="EX480" s="209"/>
      <c r="EY480" s="209"/>
      <c r="EZ480" s="209"/>
      <c r="FA480" s="209"/>
      <c r="FB480" s="209"/>
      <c r="FC480" s="209"/>
      <c r="FD480" s="209"/>
      <c r="FE480" s="209"/>
      <c r="FF480" s="209"/>
      <c r="FG480" s="209"/>
      <c r="FH480" s="209"/>
      <c r="FI480" s="209"/>
      <c r="FJ480" s="209"/>
      <c r="FK480" s="209"/>
      <c r="FL480" s="209"/>
      <c r="FM480" s="209"/>
      <c r="FN480" s="209"/>
      <c r="FO480" s="209"/>
    </row>
    <row r="481" spans="110:171" hidden="1">
      <c r="DF481" s="1"/>
      <c r="DG481" s="209"/>
      <c r="DH481" s="209"/>
      <c r="DI481" s="209"/>
      <c r="DJ481" s="209"/>
      <c r="DK481" s="209"/>
      <c r="DL481" s="209"/>
      <c r="DM481" s="209"/>
      <c r="DN481" s="413" t="s">
        <v>312</v>
      </c>
      <c r="DO481" s="414">
        <f t="shared" si="7"/>
        <v>8000</v>
      </c>
      <c r="DP481" s="209"/>
      <c r="DQ481" s="209"/>
      <c r="DR481" s="209"/>
      <c r="DS481" s="220"/>
      <c r="DT481" s="220"/>
      <c r="DU481" s="209"/>
      <c r="DV481" s="209"/>
      <c r="DW481" s="209"/>
      <c r="DX481" s="209"/>
      <c r="DY481" s="209"/>
      <c r="DZ481" s="209"/>
      <c r="EA481" s="209"/>
      <c r="EB481" s="209"/>
      <c r="EC481" s="209"/>
      <c r="ED481" s="209"/>
      <c r="EE481" s="209"/>
      <c r="EF481" s="209"/>
      <c r="EG481" s="209"/>
      <c r="EH481" s="209"/>
      <c r="EI481" s="209"/>
      <c r="EJ481" s="209"/>
      <c r="EK481" s="209"/>
      <c r="EL481" s="209"/>
      <c r="EM481" s="209"/>
      <c r="EN481" s="209"/>
      <c r="EO481" s="209"/>
      <c r="EP481" s="209"/>
      <c r="EQ481" s="209"/>
      <c r="ER481" s="209"/>
      <c r="ES481" s="209"/>
      <c r="ET481" s="209"/>
      <c r="EU481" s="209"/>
      <c r="EV481" s="209"/>
      <c r="EW481" s="209"/>
      <c r="EX481" s="209"/>
      <c r="EY481" s="209"/>
      <c r="EZ481" s="209"/>
      <c r="FA481" s="209"/>
      <c r="FB481" s="209"/>
      <c r="FC481" s="209"/>
      <c r="FD481" s="209"/>
      <c r="FE481" s="209"/>
      <c r="FF481" s="209"/>
      <c r="FG481" s="209"/>
      <c r="FH481" s="209"/>
      <c r="FI481" s="209"/>
      <c r="FJ481" s="209"/>
      <c r="FK481" s="209"/>
      <c r="FL481" s="209"/>
      <c r="FM481" s="209"/>
      <c r="FN481" s="209"/>
      <c r="FO481" s="209"/>
    </row>
    <row r="482" spans="110:171" hidden="1">
      <c r="DF482" s="1"/>
      <c r="DG482" s="209"/>
      <c r="DH482" s="416" t="s">
        <v>348</v>
      </c>
      <c r="DI482" s="417">
        <v>18000</v>
      </c>
      <c r="DJ482" s="418">
        <v>18000</v>
      </c>
      <c r="DK482" s="209"/>
      <c r="DL482" s="209"/>
      <c r="DM482" s="209"/>
      <c r="DN482" s="413" t="s">
        <v>314</v>
      </c>
      <c r="DO482" s="414">
        <f>DO484</f>
        <v>8000</v>
      </c>
      <c r="DP482" s="209"/>
      <c r="DQ482" s="209"/>
      <c r="DR482" s="209"/>
      <c r="DS482" s="220"/>
      <c r="DT482" s="220"/>
      <c r="DU482" s="209"/>
      <c r="DV482" s="209"/>
      <c r="DW482" s="209"/>
      <c r="DX482" s="209"/>
      <c r="DY482" s="209"/>
      <c r="DZ482" s="209"/>
      <c r="EA482" s="209"/>
      <c r="EB482" s="209"/>
      <c r="EC482" s="209"/>
      <c r="ED482" s="209"/>
      <c r="EE482" s="209"/>
      <c r="EF482" s="209"/>
      <c r="EG482" s="209"/>
      <c r="EH482" s="209"/>
      <c r="EI482" s="209"/>
      <c r="EJ482" s="209"/>
      <c r="EK482" s="209"/>
      <c r="EL482" s="209"/>
      <c r="EM482" s="209"/>
      <c r="EN482" s="209"/>
      <c r="EO482" s="209"/>
      <c r="EP482" s="209"/>
      <c r="EQ482" s="209"/>
      <c r="ER482" s="209"/>
      <c r="ES482" s="209"/>
      <c r="ET482" s="209"/>
      <c r="EU482" s="209"/>
      <c r="EV482" s="209"/>
      <c r="EW482" s="209"/>
      <c r="EX482" s="209"/>
      <c r="EY482" s="209"/>
      <c r="EZ482" s="209"/>
      <c r="FA482" s="209"/>
      <c r="FB482" s="209"/>
      <c r="FC482" s="209"/>
      <c r="FD482" s="209"/>
      <c r="FE482" s="209"/>
      <c r="FF482" s="209"/>
      <c r="FG482" s="209"/>
      <c r="FH482" s="209"/>
      <c r="FI482" s="209"/>
      <c r="FJ482" s="209"/>
      <c r="FK482" s="209"/>
      <c r="FL482" s="209"/>
      <c r="FM482" s="209"/>
      <c r="FN482" s="209"/>
      <c r="FO482" s="209"/>
    </row>
    <row r="483" spans="110:171" hidden="1">
      <c r="DF483" s="1"/>
      <c r="DG483" s="209"/>
      <c r="DH483" s="416" t="s">
        <v>349</v>
      </c>
      <c r="DI483" s="417">
        <v>17500</v>
      </c>
      <c r="DJ483" s="418">
        <v>16000</v>
      </c>
      <c r="DK483" s="209"/>
      <c r="DL483" s="209"/>
      <c r="DM483" s="209"/>
      <c r="DN483" s="413" t="s">
        <v>316</v>
      </c>
      <c r="DO483" s="414">
        <f>DO484</f>
        <v>8000</v>
      </c>
      <c r="DP483" s="209"/>
      <c r="DQ483" s="209"/>
      <c r="DR483" s="209"/>
      <c r="DS483" s="220"/>
      <c r="DT483" s="220"/>
      <c r="DU483" s="209"/>
      <c r="DV483" s="209"/>
      <c r="DW483" s="209"/>
      <c r="DX483" s="209"/>
      <c r="DY483" s="209"/>
      <c r="DZ483" s="209"/>
      <c r="EA483" s="209"/>
      <c r="EB483" s="209"/>
      <c r="EC483" s="209"/>
      <c r="ED483" s="209"/>
      <c r="EE483" s="209"/>
      <c r="EF483" s="209"/>
      <c r="EG483" s="209"/>
      <c r="EH483" s="209"/>
      <c r="EI483" s="209"/>
      <c r="EJ483" s="209"/>
      <c r="EK483" s="209"/>
      <c r="EL483" s="209"/>
      <c r="EM483" s="209"/>
      <c r="EN483" s="209"/>
      <c r="EO483" s="209"/>
      <c r="EP483" s="209"/>
      <c r="EQ483" s="209"/>
      <c r="ER483" s="209"/>
      <c r="ES483" s="209"/>
      <c r="ET483" s="209"/>
      <c r="EU483" s="209"/>
      <c r="EV483" s="209"/>
      <c r="EW483" s="209"/>
      <c r="EX483" s="209"/>
      <c r="EY483" s="209"/>
      <c r="EZ483" s="209"/>
      <c r="FA483" s="209"/>
      <c r="FB483" s="209"/>
      <c r="FC483" s="209"/>
      <c r="FD483" s="209"/>
      <c r="FE483" s="209"/>
      <c r="FF483" s="209"/>
      <c r="FG483" s="209"/>
      <c r="FH483" s="209"/>
      <c r="FI483" s="209"/>
      <c r="FJ483" s="209"/>
      <c r="FK483" s="209"/>
      <c r="FL483" s="209"/>
      <c r="FM483" s="209"/>
      <c r="FN483" s="209"/>
      <c r="FO483" s="209"/>
    </row>
    <row r="484" spans="110:171" hidden="1">
      <c r="DF484" s="1"/>
      <c r="DG484" s="209"/>
      <c r="DH484" s="416" t="s">
        <v>350</v>
      </c>
      <c r="DI484" s="417">
        <v>17000</v>
      </c>
      <c r="DJ484" s="418">
        <v>14000</v>
      </c>
      <c r="DK484" s="209"/>
      <c r="DL484" s="209"/>
      <c r="DM484" s="209"/>
      <c r="DN484" s="413" t="s">
        <v>318</v>
      </c>
      <c r="DO484" s="414">
        <f>DI495</f>
        <v>8000</v>
      </c>
      <c r="DP484" s="209"/>
      <c r="DQ484" s="209"/>
      <c r="DR484" s="209"/>
      <c r="DS484" s="220"/>
      <c r="DT484" s="220"/>
      <c r="DU484" s="209"/>
      <c r="DV484" s="209"/>
      <c r="DW484" s="209"/>
      <c r="DX484" s="209"/>
      <c r="DY484" s="209"/>
      <c r="DZ484" s="209"/>
      <c r="EA484" s="209"/>
      <c r="EB484" s="209"/>
      <c r="EC484" s="209"/>
      <c r="ED484" s="209"/>
      <c r="EE484" s="209"/>
      <c r="EF484" s="209"/>
      <c r="EG484" s="209"/>
      <c r="EH484" s="209"/>
      <c r="EI484" s="209"/>
      <c r="EJ484" s="209"/>
      <c r="EK484" s="209"/>
      <c r="EL484" s="209"/>
      <c r="EM484" s="209"/>
      <c r="EN484" s="209"/>
      <c r="EO484" s="209"/>
      <c r="EP484" s="209"/>
      <c r="EQ484" s="209"/>
      <c r="ER484" s="209"/>
      <c r="ES484" s="209"/>
      <c r="ET484" s="209"/>
      <c r="EU484" s="209"/>
      <c r="EV484" s="209"/>
      <c r="EW484" s="209"/>
      <c r="EX484" s="209"/>
      <c r="EY484" s="209"/>
      <c r="EZ484" s="209"/>
      <c r="FA484" s="209"/>
      <c r="FB484" s="209"/>
      <c r="FC484" s="209"/>
      <c r="FD484" s="209"/>
      <c r="FE484" s="209"/>
      <c r="FF484" s="209"/>
      <c r="FG484" s="209"/>
      <c r="FH484" s="209"/>
      <c r="FI484" s="209"/>
      <c r="FJ484" s="209"/>
      <c r="FK484" s="209"/>
      <c r="FL484" s="209"/>
      <c r="FM484" s="209"/>
      <c r="FN484" s="209"/>
      <c r="FO484" s="209"/>
    </row>
    <row r="485" spans="110:171" hidden="1">
      <c r="DF485" s="1"/>
      <c r="DG485" s="209"/>
      <c r="DH485" s="416" t="s">
        <v>351</v>
      </c>
      <c r="DI485" s="417">
        <v>14500</v>
      </c>
      <c r="DJ485" s="418">
        <v>13000</v>
      </c>
      <c r="DK485" s="209"/>
      <c r="DL485" s="209"/>
      <c r="DM485" s="209"/>
      <c r="DN485" s="413" t="s">
        <v>320</v>
      </c>
      <c r="DO485" s="414">
        <f>DO486</f>
        <v>18000</v>
      </c>
      <c r="DP485" s="209"/>
      <c r="DQ485" s="209"/>
      <c r="DR485" s="209"/>
      <c r="DS485" s="220"/>
      <c r="DT485" s="220"/>
      <c r="DU485" s="209"/>
      <c r="DV485" s="209"/>
      <c r="DW485" s="209"/>
      <c r="DX485" s="209"/>
      <c r="DY485" s="209"/>
      <c r="DZ485" s="209"/>
      <c r="EA485" s="209"/>
      <c r="EB485" s="209"/>
      <c r="EC485" s="209"/>
      <c r="ED485" s="209"/>
      <c r="EE485" s="209"/>
      <c r="EF485" s="209"/>
      <c r="EG485" s="209"/>
      <c r="EH485" s="209"/>
      <c r="EI485" s="209"/>
      <c r="EJ485" s="209"/>
      <c r="EK485" s="209"/>
      <c r="EL485" s="209"/>
      <c r="EM485" s="209"/>
      <c r="EN485" s="209"/>
      <c r="EO485" s="209"/>
      <c r="EP485" s="209"/>
      <c r="EQ485" s="209"/>
      <c r="ER485" s="209"/>
      <c r="ES485" s="209"/>
      <c r="ET485" s="209"/>
      <c r="EU485" s="209"/>
      <c r="EV485" s="209"/>
      <c r="EW485" s="209"/>
      <c r="EX485" s="209"/>
      <c r="EY485" s="209"/>
      <c r="EZ485" s="209"/>
      <c r="FA485" s="209"/>
      <c r="FB485" s="209"/>
      <c r="FC485" s="209"/>
      <c r="FD485" s="209"/>
      <c r="FE485" s="209"/>
      <c r="FF485" s="209"/>
      <c r="FG485" s="209"/>
      <c r="FH485" s="209"/>
      <c r="FI485" s="209"/>
      <c r="FJ485" s="209"/>
      <c r="FK485" s="209"/>
      <c r="FL485" s="209"/>
      <c r="FM485" s="209"/>
      <c r="FN485" s="209"/>
      <c r="FO485" s="209"/>
    </row>
    <row r="486" spans="110:171" hidden="1">
      <c r="DF486" s="1"/>
      <c r="DG486" s="209"/>
      <c r="DH486" s="416" t="s">
        <v>352</v>
      </c>
      <c r="DI486" s="417">
        <v>13500</v>
      </c>
      <c r="DJ486" s="418">
        <v>12500</v>
      </c>
      <c r="DK486" s="209"/>
      <c r="DL486" s="209"/>
      <c r="DM486" s="209"/>
      <c r="DN486" s="413" t="s">
        <v>321</v>
      </c>
      <c r="DO486" s="414">
        <f>DO487</f>
        <v>18000</v>
      </c>
      <c r="DP486" s="209"/>
      <c r="DQ486" s="209"/>
      <c r="DR486" s="209"/>
      <c r="DS486" s="220"/>
      <c r="DT486" s="220"/>
      <c r="DU486" s="209"/>
      <c r="DV486" s="209"/>
      <c r="DW486" s="209"/>
      <c r="DX486" s="209"/>
      <c r="DY486" s="209"/>
      <c r="DZ486" s="209"/>
      <c r="EA486" s="209"/>
      <c r="EB486" s="209"/>
      <c r="EC486" s="209"/>
      <c r="ED486" s="209"/>
      <c r="EE486" s="209"/>
      <c r="EF486" s="209"/>
      <c r="EG486" s="209"/>
      <c r="EH486" s="209"/>
      <c r="EI486" s="209"/>
      <c r="EJ486" s="209"/>
      <c r="EK486" s="209"/>
      <c r="EL486" s="209"/>
      <c r="EM486" s="209"/>
      <c r="EN486" s="209"/>
      <c r="EO486" s="209"/>
      <c r="EP486" s="209"/>
      <c r="EQ486" s="209"/>
      <c r="ER486" s="209"/>
      <c r="ES486" s="209"/>
      <c r="ET486" s="209"/>
      <c r="EU486" s="209"/>
      <c r="EV486" s="209"/>
      <c r="EW486" s="209"/>
      <c r="EX486" s="209"/>
      <c r="EY486" s="209"/>
      <c r="EZ486" s="209"/>
      <c r="FA486" s="209"/>
      <c r="FB486" s="209"/>
      <c r="FC486" s="209"/>
      <c r="FD486" s="209"/>
      <c r="FE486" s="209"/>
      <c r="FF486" s="209"/>
      <c r="FG486" s="209"/>
      <c r="FH486" s="209"/>
      <c r="FI486" s="209"/>
      <c r="FJ486" s="209"/>
      <c r="FK486" s="209"/>
      <c r="FL486" s="209"/>
      <c r="FM486" s="209"/>
      <c r="FN486" s="209"/>
      <c r="FO486" s="209"/>
    </row>
    <row r="487" spans="110:171" hidden="1">
      <c r="DF487" s="1"/>
      <c r="DG487" s="209"/>
      <c r="DH487" s="416" t="s">
        <v>353</v>
      </c>
      <c r="DI487" s="417">
        <v>12000</v>
      </c>
      <c r="DJ487" s="418">
        <v>10000</v>
      </c>
      <c r="DK487" s="209"/>
      <c r="DL487" s="209"/>
      <c r="DM487" s="209"/>
      <c r="DN487" s="413" t="s">
        <v>322</v>
      </c>
      <c r="DO487" s="414">
        <f>DO488</f>
        <v>18000</v>
      </c>
      <c r="DP487" s="209"/>
      <c r="DQ487" s="209"/>
      <c r="DR487" s="209"/>
      <c r="DS487" s="220"/>
      <c r="DT487" s="220"/>
      <c r="DU487" s="209"/>
      <c r="DV487" s="209"/>
      <c r="DW487" s="209"/>
      <c r="DX487" s="209"/>
      <c r="DY487" s="209"/>
      <c r="DZ487" s="209"/>
      <c r="EA487" s="209"/>
      <c r="EB487" s="209"/>
      <c r="EC487" s="209"/>
      <c r="ED487" s="209"/>
      <c r="EE487" s="209"/>
      <c r="EF487" s="209"/>
      <c r="EG487" s="209"/>
      <c r="EH487" s="209"/>
      <c r="EI487" s="209"/>
      <c r="EJ487" s="209"/>
      <c r="EK487" s="209"/>
      <c r="EL487" s="209"/>
      <c r="EM487" s="209"/>
      <c r="EN487" s="209"/>
      <c r="EO487" s="209"/>
      <c r="EP487" s="209"/>
      <c r="EQ487" s="209"/>
      <c r="ER487" s="209"/>
      <c r="ES487" s="209"/>
      <c r="ET487" s="209"/>
      <c r="EU487" s="209"/>
      <c r="EV487" s="209"/>
      <c r="EW487" s="209"/>
      <c r="EX487" s="209"/>
      <c r="EY487" s="209"/>
      <c r="EZ487" s="209"/>
      <c r="FA487" s="209"/>
      <c r="FB487" s="209"/>
      <c r="FC487" s="209"/>
      <c r="FD487" s="209"/>
      <c r="FE487" s="209"/>
      <c r="FF487" s="209"/>
      <c r="FG487" s="209"/>
      <c r="FH487" s="209"/>
      <c r="FI487" s="209"/>
      <c r="FJ487" s="209"/>
      <c r="FK487" s="209"/>
      <c r="FL487" s="209"/>
      <c r="FM487" s="209"/>
      <c r="FN487" s="209"/>
      <c r="FO487" s="209"/>
    </row>
    <row r="488" spans="110:171" hidden="1">
      <c r="DF488" s="1"/>
      <c r="DG488" s="209"/>
      <c r="DH488" s="419" t="s">
        <v>354</v>
      </c>
      <c r="DI488" s="420"/>
      <c r="DJ488" s="420"/>
      <c r="DK488" s="209"/>
      <c r="DL488" s="209"/>
      <c r="DM488" s="209"/>
      <c r="DN488" s="413" t="s">
        <v>323</v>
      </c>
      <c r="DO488" s="414">
        <f>DO489</f>
        <v>18000</v>
      </c>
      <c r="DP488" s="209"/>
      <c r="DQ488" s="209"/>
      <c r="DR488" s="209"/>
      <c r="DS488" s="220"/>
      <c r="DT488" s="220"/>
      <c r="DU488" s="209"/>
      <c r="DV488" s="209"/>
      <c r="DW488" s="209"/>
      <c r="DX488" s="209"/>
      <c r="DY488" s="209"/>
      <c r="DZ488" s="209"/>
      <c r="EA488" s="209"/>
      <c r="EB488" s="209"/>
      <c r="EC488" s="209"/>
      <c r="ED488" s="209"/>
      <c r="EE488" s="209"/>
      <c r="EF488" s="209"/>
      <c r="EG488" s="209"/>
      <c r="EH488" s="209"/>
      <c r="EI488" s="209"/>
      <c r="EJ488" s="209"/>
      <c r="EK488" s="209"/>
      <c r="EL488" s="209"/>
      <c r="EM488" s="209"/>
      <c r="EN488" s="209"/>
      <c r="EO488" s="209"/>
      <c r="EP488" s="209"/>
      <c r="EQ488" s="209"/>
      <c r="ER488" s="209"/>
      <c r="ES488" s="209"/>
      <c r="ET488" s="209"/>
      <c r="EU488" s="209"/>
      <c r="EV488" s="209"/>
      <c r="EW488" s="209"/>
      <c r="EX488" s="209"/>
      <c r="EY488" s="209"/>
      <c r="EZ488" s="209"/>
      <c r="FA488" s="209"/>
      <c r="FB488" s="209"/>
      <c r="FC488" s="209"/>
      <c r="FD488" s="209"/>
      <c r="FE488" s="209"/>
      <c r="FF488" s="209"/>
      <c r="FG488" s="209"/>
      <c r="FH488" s="209"/>
      <c r="FI488" s="209"/>
      <c r="FJ488" s="209"/>
      <c r="FK488" s="209"/>
      <c r="FL488" s="209"/>
      <c r="FM488" s="209"/>
      <c r="FN488" s="209"/>
      <c r="FO488" s="209"/>
    </row>
    <row r="489" spans="110:171" hidden="1">
      <c r="DF489" s="1"/>
      <c r="DG489" s="209"/>
      <c r="DH489" s="416" t="s">
        <v>303</v>
      </c>
      <c r="DI489" s="421">
        <v>15000</v>
      </c>
      <c r="DJ489" s="422">
        <v>13000</v>
      </c>
      <c r="DK489" s="209"/>
      <c r="DL489" s="209"/>
      <c r="DM489" s="209"/>
      <c r="DN489" s="413" t="s">
        <v>324</v>
      </c>
      <c r="DO489" s="414">
        <f>DJ482</f>
        <v>18000</v>
      </c>
      <c r="DP489" s="209"/>
      <c r="DQ489" s="209"/>
      <c r="DR489" s="209"/>
      <c r="DS489" s="220"/>
      <c r="DT489" s="220"/>
      <c r="DU489" s="209"/>
      <c r="DV489" s="209"/>
      <c r="DW489" s="209"/>
      <c r="DX489" s="209"/>
      <c r="DY489" s="209"/>
      <c r="DZ489" s="209"/>
      <c r="EA489" s="209"/>
      <c r="EB489" s="209"/>
      <c r="EC489" s="209"/>
      <c r="ED489" s="209"/>
      <c r="EE489" s="209"/>
      <c r="EF489" s="209"/>
      <c r="EG489" s="209"/>
      <c r="EH489" s="209"/>
      <c r="EI489" s="209"/>
      <c r="EJ489" s="209"/>
      <c r="EK489" s="209"/>
      <c r="EL489" s="209"/>
      <c r="EM489" s="209"/>
      <c r="EN489" s="209"/>
      <c r="EO489" s="209"/>
      <c r="EP489" s="209"/>
      <c r="EQ489" s="209"/>
      <c r="ER489" s="209"/>
      <c r="ES489" s="209"/>
      <c r="ET489" s="209"/>
      <c r="EU489" s="209"/>
      <c r="EV489" s="209"/>
      <c r="EW489" s="209"/>
      <c r="EX489" s="209"/>
      <c r="EY489" s="209"/>
      <c r="EZ489" s="209"/>
      <c r="FA489" s="209"/>
      <c r="FB489" s="209"/>
      <c r="FC489" s="209"/>
      <c r="FD489" s="209"/>
      <c r="FE489" s="209"/>
      <c r="FF489" s="209"/>
      <c r="FG489" s="209"/>
      <c r="FH489" s="209"/>
      <c r="FI489" s="209"/>
      <c r="FJ489" s="209"/>
      <c r="FK489" s="209"/>
      <c r="FL489" s="209"/>
      <c r="FM489" s="209"/>
      <c r="FN489" s="209"/>
      <c r="FO489" s="209"/>
    </row>
    <row r="490" spans="110:171" hidden="1">
      <c r="DF490" s="1"/>
      <c r="DG490" s="209"/>
      <c r="DH490" s="416" t="s">
        <v>305</v>
      </c>
      <c r="DI490" s="417">
        <v>14000</v>
      </c>
      <c r="DJ490" s="418">
        <v>12000</v>
      </c>
      <c r="DK490" s="209"/>
      <c r="DL490" s="209"/>
      <c r="DM490" s="209"/>
      <c r="DN490" s="413" t="s">
        <v>325</v>
      </c>
      <c r="DO490" s="414">
        <f>DO498</f>
        <v>16000</v>
      </c>
      <c r="DP490" s="209"/>
      <c r="DQ490" s="209"/>
      <c r="DR490" s="209"/>
      <c r="DS490" s="220"/>
      <c r="DT490" s="220"/>
      <c r="DU490" s="209"/>
      <c r="DV490" s="209"/>
      <c r="DW490" s="209"/>
      <c r="DX490" s="209"/>
      <c r="DY490" s="209"/>
      <c r="DZ490" s="209"/>
      <c r="EA490" s="209"/>
      <c r="EB490" s="209"/>
      <c r="EC490" s="209"/>
      <c r="ED490" s="209"/>
      <c r="EE490" s="209"/>
      <c r="EF490" s="209"/>
      <c r="EG490" s="209"/>
      <c r="EH490" s="209"/>
      <c r="EI490" s="209"/>
      <c r="EJ490" s="209"/>
      <c r="EK490" s="209"/>
      <c r="EL490" s="209"/>
      <c r="EM490" s="209"/>
      <c r="EN490" s="209"/>
      <c r="EO490" s="209"/>
      <c r="EP490" s="209"/>
      <c r="EQ490" s="209"/>
      <c r="ER490" s="209"/>
      <c r="ES490" s="209"/>
      <c r="ET490" s="209"/>
      <c r="EU490" s="209"/>
      <c r="EV490" s="209"/>
      <c r="EW490" s="209"/>
      <c r="EX490" s="209"/>
      <c r="EY490" s="209"/>
      <c r="EZ490" s="209"/>
      <c r="FA490" s="209"/>
      <c r="FB490" s="209"/>
      <c r="FC490" s="209"/>
      <c r="FD490" s="209"/>
      <c r="FE490" s="209"/>
      <c r="FF490" s="209"/>
      <c r="FG490" s="209"/>
      <c r="FH490" s="209"/>
      <c r="FI490" s="209"/>
      <c r="FJ490" s="209"/>
      <c r="FK490" s="209"/>
      <c r="FL490" s="209"/>
      <c r="FM490" s="209"/>
      <c r="FN490" s="209"/>
      <c r="FO490" s="209"/>
    </row>
    <row r="491" spans="110:171" hidden="1">
      <c r="DF491" s="1"/>
      <c r="DG491" s="209"/>
      <c r="DH491" s="416" t="s">
        <v>307</v>
      </c>
      <c r="DI491" s="417">
        <v>13000</v>
      </c>
      <c r="DJ491" s="418">
        <v>11000</v>
      </c>
      <c r="DK491" s="209"/>
      <c r="DL491" s="209"/>
      <c r="DM491" s="209"/>
      <c r="DN491" s="413" t="s">
        <v>327</v>
      </c>
      <c r="DO491" s="414">
        <f>DO499</f>
        <v>14000</v>
      </c>
      <c r="DP491" s="209"/>
      <c r="DQ491" s="209"/>
      <c r="DR491" s="209"/>
      <c r="DS491" s="220"/>
      <c r="DT491" s="220"/>
      <c r="DU491" s="209"/>
      <c r="DV491" s="209"/>
      <c r="DW491" s="209"/>
      <c r="DX491" s="209"/>
      <c r="DY491" s="209"/>
      <c r="DZ491" s="209"/>
      <c r="EA491" s="209"/>
      <c r="EB491" s="209"/>
      <c r="EC491" s="209"/>
      <c r="ED491" s="209"/>
      <c r="EE491" s="209"/>
      <c r="EF491" s="209"/>
      <c r="EG491" s="209"/>
      <c r="EH491" s="209"/>
      <c r="EI491" s="209"/>
      <c r="EJ491" s="209"/>
      <c r="EK491" s="209"/>
      <c r="EL491" s="209"/>
      <c r="EM491" s="209"/>
      <c r="EN491" s="209"/>
      <c r="EO491" s="209"/>
      <c r="EP491" s="209"/>
      <c r="EQ491" s="209"/>
      <c r="ER491" s="209"/>
      <c r="ES491" s="209"/>
      <c r="ET491" s="209"/>
      <c r="EU491" s="209"/>
      <c r="EV491" s="209"/>
      <c r="EW491" s="209"/>
      <c r="EX491" s="209"/>
      <c r="EY491" s="209"/>
      <c r="EZ491" s="209"/>
      <c r="FA491" s="209"/>
      <c r="FB491" s="209"/>
      <c r="FC491" s="209"/>
      <c r="FD491" s="209"/>
      <c r="FE491" s="209"/>
      <c r="FF491" s="209"/>
      <c r="FG491" s="209"/>
      <c r="FH491" s="209"/>
      <c r="FI491" s="209"/>
      <c r="FJ491" s="209"/>
      <c r="FK491" s="209"/>
      <c r="FL491" s="209"/>
      <c r="FM491" s="209"/>
      <c r="FN491" s="209"/>
      <c r="FO491" s="209"/>
    </row>
    <row r="492" spans="110:171" hidden="1">
      <c r="DF492" s="1"/>
      <c r="DG492" s="209"/>
      <c r="DH492" s="416" t="s">
        <v>309</v>
      </c>
      <c r="DI492" s="417">
        <v>11000</v>
      </c>
      <c r="DJ492" s="418">
        <v>8000</v>
      </c>
      <c r="DK492" s="209"/>
      <c r="DL492" s="209"/>
      <c r="DM492" s="209"/>
      <c r="DN492" s="413" t="s">
        <v>328</v>
      </c>
      <c r="DO492" s="414">
        <f>DO500</f>
        <v>13000</v>
      </c>
      <c r="DP492" s="209"/>
      <c r="DQ492" s="209"/>
      <c r="DR492" s="209"/>
      <c r="DS492" s="220"/>
      <c r="DT492" s="220"/>
      <c r="DU492" s="209"/>
      <c r="DV492" s="209"/>
      <c r="DW492" s="209"/>
      <c r="DX492" s="209"/>
      <c r="DY492" s="209"/>
      <c r="DZ492" s="209"/>
      <c r="EA492" s="209"/>
      <c r="EB492" s="209"/>
      <c r="EC492" s="209"/>
      <c r="ED492" s="209"/>
      <c r="EE492" s="209"/>
      <c r="EF492" s="209"/>
      <c r="EG492" s="209"/>
      <c r="EH492" s="209"/>
      <c r="EI492" s="209"/>
      <c r="EJ492" s="209"/>
      <c r="EK492" s="209"/>
      <c r="EL492" s="209"/>
      <c r="EM492" s="209"/>
      <c r="EN492" s="209"/>
      <c r="EO492" s="209"/>
      <c r="EP492" s="209"/>
      <c r="EQ492" s="209"/>
      <c r="ER492" s="209"/>
      <c r="ES492" s="209"/>
      <c r="ET492" s="209"/>
      <c r="EU492" s="209"/>
      <c r="EV492" s="209"/>
      <c r="EW492" s="209"/>
      <c r="EX492" s="209"/>
      <c r="EY492" s="209"/>
      <c r="EZ492" s="209"/>
      <c r="FA492" s="209"/>
      <c r="FB492" s="209"/>
      <c r="FC492" s="209"/>
      <c r="FD492" s="209"/>
      <c r="FE492" s="209"/>
      <c r="FF492" s="209"/>
      <c r="FG492" s="209"/>
      <c r="FH492" s="209"/>
      <c r="FI492" s="209"/>
      <c r="FJ492" s="209"/>
      <c r="FK492" s="209"/>
      <c r="FL492" s="209"/>
      <c r="FM492" s="209"/>
      <c r="FN492" s="209"/>
      <c r="FO492" s="209"/>
    </row>
    <row r="493" spans="110:171" hidden="1">
      <c r="DF493" s="1"/>
      <c r="DG493" s="209"/>
      <c r="DH493" s="416" t="s">
        <v>311</v>
      </c>
      <c r="DI493" s="417">
        <v>9000</v>
      </c>
      <c r="DJ493" s="418">
        <v>7000</v>
      </c>
      <c r="DK493" s="209"/>
      <c r="DL493" s="209"/>
      <c r="DM493" s="209"/>
      <c r="DN493" s="413" t="s">
        <v>329</v>
      </c>
      <c r="DO493" s="414">
        <f>DO501</f>
        <v>12500</v>
      </c>
      <c r="DP493" s="209"/>
      <c r="DQ493" s="209"/>
      <c r="DR493" s="209"/>
      <c r="DS493" s="220"/>
      <c r="DT493" s="220"/>
      <c r="DU493" s="209"/>
      <c r="DV493" s="209"/>
      <c r="DW493" s="209"/>
      <c r="DX493" s="209"/>
      <c r="DY493" s="209"/>
      <c r="DZ493" s="209"/>
      <c r="EA493" s="209"/>
      <c r="EB493" s="209"/>
      <c r="EC493" s="209"/>
      <c r="ED493" s="209"/>
      <c r="EE493" s="209"/>
      <c r="EF493" s="209"/>
      <c r="EG493" s="209"/>
      <c r="EH493" s="209"/>
      <c r="EI493" s="209"/>
      <c r="EJ493" s="209"/>
      <c r="EK493" s="209"/>
      <c r="EL493" s="209"/>
      <c r="EM493" s="209"/>
      <c r="EN493" s="209"/>
      <c r="EO493" s="209"/>
      <c r="EP493" s="209"/>
      <c r="EQ493" s="209"/>
      <c r="ER493" s="209"/>
      <c r="ES493" s="209"/>
      <c r="ET493" s="209"/>
      <c r="EU493" s="209"/>
      <c r="EV493" s="209"/>
      <c r="EW493" s="209"/>
      <c r="EX493" s="209"/>
      <c r="EY493" s="209"/>
      <c r="EZ493" s="209"/>
      <c r="FA493" s="209"/>
      <c r="FB493" s="209"/>
      <c r="FC493" s="209"/>
      <c r="FD493" s="209"/>
      <c r="FE493" s="209"/>
      <c r="FF493" s="209"/>
      <c r="FG493" s="209"/>
      <c r="FH493" s="209"/>
      <c r="FI493" s="209"/>
      <c r="FJ493" s="209"/>
      <c r="FK493" s="209"/>
      <c r="FL493" s="209"/>
      <c r="FM493" s="209"/>
      <c r="FN493" s="209"/>
      <c r="FO493" s="209"/>
    </row>
    <row r="494" spans="110:171" hidden="1">
      <c r="DF494" s="1"/>
      <c r="DG494" s="209"/>
      <c r="DH494" s="416" t="s">
        <v>313</v>
      </c>
      <c r="DI494" s="417">
        <v>8000</v>
      </c>
      <c r="DJ494" s="418">
        <v>7000</v>
      </c>
      <c r="DK494" s="209"/>
      <c r="DL494" s="209"/>
      <c r="DM494" s="209"/>
      <c r="DN494" s="413" t="s">
        <v>330</v>
      </c>
      <c r="DO494" s="414">
        <f>DO502</f>
        <v>10000</v>
      </c>
      <c r="DP494" s="209"/>
      <c r="DQ494" s="209"/>
      <c r="DR494" s="209"/>
      <c r="DS494" s="220"/>
      <c r="DT494" s="220"/>
      <c r="DU494" s="209"/>
      <c r="DV494" s="209"/>
      <c r="DW494" s="209"/>
      <c r="DX494" s="209"/>
      <c r="DY494" s="209"/>
      <c r="DZ494" s="209"/>
      <c r="EA494" s="209"/>
      <c r="EB494" s="209"/>
      <c r="EC494" s="209"/>
      <c r="ED494" s="209"/>
      <c r="EE494" s="209"/>
      <c r="EF494" s="209"/>
      <c r="EG494" s="209"/>
      <c r="EH494" s="209"/>
      <c r="EI494" s="209"/>
      <c r="EJ494" s="209"/>
      <c r="EK494" s="209"/>
      <c r="EL494" s="209"/>
      <c r="EM494" s="209"/>
      <c r="EN494" s="209"/>
      <c r="EO494" s="209"/>
      <c r="EP494" s="209"/>
      <c r="EQ494" s="209"/>
      <c r="ER494" s="209"/>
      <c r="ES494" s="209"/>
      <c r="ET494" s="209"/>
      <c r="EU494" s="209"/>
      <c r="EV494" s="209"/>
      <c r="EW494" s="209"/>
      <c r="EX494" s="209"/>
      <c r="EY494" s="209"/>
      <c r="EZ494" s="209"/>
      <c r="FA494" s="209"/>
      <c r="FB494" s="209"/>
      <c r="FC494" s="209"/>
      <c r="FD494" s="209"/>
      <c r="FE494" s="209"/>
      <c r="FF494" s="209"/>
      <c r="FG494" s="209"/>
      <c r="FH494" s="209"/>
      <c r="FI494" s="209"/>
      <c r="FJ494" s="209"/>
      <c r="FK494" s="209"/>
      <c r="FL494" s="209"/>
      <c r="FM494" s="209"/>
      <c r="FN494" s="209"/>
      <c r="FO494" s="209"/>
    </row>
    <row r="495" spans="110:171" hidden="1">
      <c r="DF495" s="1"/>
      <c r="DG495" s="209"/>
      <c r="DH495" s="416" t="s">
        <v>355</v>
      </c>
      <c r="DI495" s="417">
        <v>8000</v>
      </c>
      <c r="DJ495" s="418">
        <v>5000</v>
      </c>
      <c r="DK495" s="209"/>
      <c r="DL495" s="209"/>
      <c r="DM495" s="209"/>
      <c r="DN495" s="413" t="s">
        <v>331</v>
      </c>
      <c r="DO495" s="414">
        <f>DO500</f>
        <v>13000</v>
      </c>
      <c r="DP495" s="209"/>
      <c r="DQ495" s="209"/>
      <c r="DR495" s="209"/>
      <c r="DS495" s="220"/>
      <c r="DT495" s="220"/>
      <c r="DU495" s="209"/>
      <c r="DV495" s="209"/>
      <c r="DW495" s="209"/>
      <c r="DX495" s="209"/>
      <c r="DY495" s="209"/>
      <c r="DZ495" s="209"/>
      <c r="EA495" s="209"/>
      <c r="EB495" s="209"/>
      <c r="EC495" s="209"/>
      <c r="ED495" s="209"/>
      <c r="EE495" s="209"/>
      <c r="EF495" s="209"/>
      <c r="EG495" s="209"/>
      <c r="EH495" s="209"/>
      <c r="EI495" s="209"/>
      <c r="EJ495" s="209"/>
      <c r="EK495" s="209"/>
      <c r="EL495" s="209"/>
      <c r="EM495" s="209"/>
      <c r="EN495" s="209"/>
      <c r="EO495" s="209"/>
      <c r="EP495" s="209"/>
      <c r="EQ495" s="209"/>
      <c r="ER495" s="209"/>
      <c r="ES495" s="209"/>
      <c r="ET495" s="209"/>
      <c r="EU495" s="209"/>
      <c r="EV495" s="209"/>
      <c r="EW495" s="209"/>
      <c r="EX495" s="209"/>
      <c r="EY495" s="209"/>
      <c r="EZ495" s="209"/>
      <c r="FA495" s="209"/>
      <c r="FB495" s="209"/>
      <c r="FC495" s="209"/>
      <c r="FD495" s="209"/>
      <c r="FE495" s="209"/>
      <c r="FF495" s="209"/>
      <c r="FG495" s="209"/>
      <c r="FH495" s="209"/>
      <c r="FI495" s="209"/>
      <c r="FJ495" s="209"/>
      <c r="FK495" s="209"/>
      <c r="FL495" s="209"/>
      <c r="FM495" s="209"/>
      <c r="FN495" s="209"/>
      <c r="FO495" s="209"/>
    </row>
    <row r="496" spans="110:171" hidden="1">
      <c r="DF496" s="1"/>
      <c r="DG496" s="209"/>
      <c r="DH496" s="416" t="s">
        <v>356</v>
      </c>
      <c r="DI496" s="423">
        <v>8</v>
      </c>
      <c r="DJ496" s="418">
        <v>7000</v>
      </c>
      <c r="DK496" s="209"/>
      <c r="DL496" s="209"/>
      <c r="DM496" s="209"/>
      <c r="DN496" s="413" t="s">
        <v>332</v>
      </c>
      <c r="DO496" s="414">
        <f>DO501</f>
        <v>12500</v>
      </c>
      <c r="DP496" s="209"/>
      <c r="DQ496" s="209"/>
      <c r="DR496" s="209"/>
      <c r="DS496" s="220"/>
      <c r="DT496" s="220"/>
      <c r="DU496" s="209"/>
      <c r="DV496" s="209"/>
      <c r="DW496" s="209"/>
      <c r="DX496" s="209"/>
      <c r="DY496" s="209"/>
      <c r="DZ496" s="209"/>
      <c r="EA496" s="209"/>
      <c r="EB496" s="209"/>
      <c r="EC496" s="209"/>
      <c r="ED496" s="209"/>
      <c r="EE496" s="209"/>
      <c r="EF496" s="209"/>
      <c r="EG496" s="209"/>
      <c r="EH496" s="209"/>
      <c r="EI496" s="209"/>
      <c r="EJ496" s="209"/>
      <c r="EK496" s="209"/>
      <c r="EL496" s="209"/>
      <c r="EM496" s="209"/>
      <c r="EN496" s="209"/>
      <c r="EO496" s="209"/>
      <c r="EP496" s="209"/>
      <c r="EQ496" s="209"/>
      <c r="ER496" s="209"/>
      <c r="ES496" s="209"/>
      <c r="ET496" s="209"/>
      <c r="EU496" s="209"/>
      <c r="EV496" s="209"/>
      <c r="EW496" s="209"/>
      <c r="EX496" s="209"/>
      <c r="EY496" s="209"/>
      <c r="EZ496" s="209"/>
      <c r="FA496" s="209"/>
      <c r="FB496" s="209"/>
      <c r="FC496" s="209"/>
      <c r="FD496" s="209"/>
      <c r="FE496" s="209"/>
      <c r="FF496" s="209"/>
      <c r="FG496" s="209"/>
      <c r="FH496" s="209"/>
      <c r="FI496" s="209"/>
      <c r="FJ496" s="209"/>
      <c r="FK496" s="209"/>
      <c r="FL496" s="209"/>
      <c r="FM496" s="209"/>
      <c r="FN496" s="209"/>
      <c r="FO496" s="209"/>
    </row>
    <row r="497" spans="110:171" hidden="1">
      <c r="DF497" s="1"/>
      <c r="DG497" s="209"/>
      <c r="DH497" s="416" t="s">
        <v>357</v>
      </c>
      <c r="DI497" s="424"/>
      <c r="DJ497" s="425">
        <v>350</v>
      </c>
      <c r="DK497" s="209"/>
      <c r="DL497" s="209"/>
      <c r="DM497" s="209"/>
      <c r="DN497" s="413" t="s">
        <v>333</v>
      </c>
      <c r="DO497" s="414">
        <f>DO502</f>
        <v>10000</v>
      </c>
      <c r="DP497" s="209"/>
      <c r="DQ497" s="209"/>
      <c r="DR497" s="209"/>
      <c r="DS497" s="220"/>
      <c r="DT497" s="220"/>
      <c r="DU497" s="209"/>
      <c r="DV497" s="209"/>
      <c r="DW497" s="209"/>
      <c r="DX497" s="209"/>
      <c r="DY497" s="209"/>
      <c r="DZ497" s="209"/>
      <c r="EA497" s="209"/>
      <c r="EB497" s="209"/>
      <c r="EC497" s="209"/>
      <c r="ED497" s="209"/>
      <c r="EE497" s="209"/>
      <c r="EF497" s="209"/>
      <c r="EG497" s="209"/>
      <c r="EH497" s="209"/>
      <c r="EI497" s="209"/>
      <c r="EJ497" s="209"/>
      <c r="EK497" s="209"/>
      <c r="EL497" s="209"/>
      <c r="EM497" s="209"/>
      <c r="EN497" s="209"/>
      <c r="EO497" s="209"/>
      <c r="EP497" s="209"/>
      <c r="EQ497" s="209"/>
      <c r="ER497" s="209"/>
      <c r="ES497" s="209"/>
      <c r="ET497" s="209"/>
      <c r="EU497" s="209"/>
      <c r="EV497" s="209"/>
      <c r="EW497" s="209"/>
      <c r="EX497" s="209"/>
      <c r="EY497" s="209"/>
      <c r="EZ497" s="209"/>
      <c r="FA497" s="209"/>
      <c r="FB497" s="209"/>
      <c r="FC497" s="209"/>
      <c r="FD497" s="209"/>
      <c r="FE497" s="209"/>
      <c r="FF497" s="209"/>
      <c r="FG497" s="209"/>
      <c r="FH497" s="209"/>
      <c r="FI497" s="209"/>
      <c r="FJ497" s="209"/>
      <c r="FK497" s="209"/>
      <c r="FL497" s="209"/>
      <c r="FM497" s="209"/>
      <c r="FN497" s="209"/>
      <c r="FO497" s="209"/>
    </row>
    <row r="498" spans="110:171" hidden="1">
      <c r="DF498" s="1"/>
      <c r="DG498" s="209"/>
      <c r="DH498" s="209"/>
      <c r="DI498" s="209"/>
      <c r="DJ498" s="209"/>
      <c r="DK498" s="209"/>
      <c r="DL498" s="209"/>
      <c r="DM498" s="209"/>
      <c r="DN498" s="413" t="s">
        <v>334</v>
      </c>
      <c r="DO498" s="414">
        <f>DJ483</f>
        <v>16000</v>
      </c>
      <c r="DP498" s="209"/>
      <c r="DQ498" s="209"/>
      <c r="DR498" s="209"/>
      <c r="DS498" s="220"/>
      <c r="DT498" s="220"/>
      <c r="DU498" s="209"/>
      <c r="DV498" s="209"/>
      <c r="DW498" s="209"/>
      <c r="DX498" s="209"/>
      <c r="DY498" s="209"/>
      <c r="DZ498" s="209"/>
      <c r="EA498" s="209"/>
      <c r="EB498" s="209"/>
      <c r="EC498" s="209"/>
      <c r="ED498" s="209"/>
      <c r="EE498" s="209"/>
      <c r="EF498" s="209"/>
      <c r="EG498" s="209"/>
      <c r="EH498" s="209"/>
      <c r="EI498" s="209"/>
      <c r="EJ498" s="209"/>
      <c r="EK498" s="209"/>
      <c r="EL498" s="209"/>
      <c r="EM498" s="209"/>
      <c r="EN498" s="209"/>
      <c r="EO498" s="209"/>
      <c r="EP498" s="209"/>
      <c r="EQ498" s="209"/>
      <c r="ER498" s="209"/>
      <c r="ES498" s="209"/>
      <c r="ET498" s="209"/>
      <c r="EU498" s="209"/>
      <c r="EV498" s="209"/>
      <c r="EW498" s="209"/>
      <c r="EX498" s="209"/>
      <c r="EY498" s="209"/>
      <c r="EZ498" s="209"/>
      <c r="FA498" s="209"/>
      <c r="FB498" s="209"/>
      <c r="FC498" s="209"/>
      <c r="FD498" s="209"/>
      <c r="FE498" s="209"/>
      <c r="FF498" s="209"/>
      <c r="FG498" s="209"/>
      <c r="FH498" s="209"/>
      <c r="FI498" s="209"/>
      <c r="FJ498" s="209"/>
      <c r="FK498" s="209"/>
      <c r="FL498" s="209"/>
      <c r="FM498" s="209"/>
      <c r="FN498" s="209"/>
      <c r="FO498" s="209"/>
    </row>
    <row r="499" spans="110:171" hidden="1">
      <c r="DF499" s="1"/>
      <c r="DG499" s="209"/>
      <c r="DH499" s="209"/>
      <c r="DI499" s="209"/>
      <c r="DJ499" s="209"/>
      <c r="DK499" s="209"/>
      <c r="DL499" s="209"/>
      <c r="DM499" s="209"/>
      <c r="DN499" s="413" t="s">
        <v>335</v>
      </c>
      <c r="DO499" s="414">
        <f>DJ484</f>
        <v>14000</v>
      </c>
      <c r="DP499" s="209"/>
      <c r="DQ499" s="209"/>
      <c r="DR499" s="209"/>
      <c r="DS499" s="220"/>
      <c r="DT499" s="220"/>
      <c r="DU499" s="209"/>
      <c r="DV499" s="209"/>
      <c r="DW499" s="209"/>
      <c r="DX499" s="209"/>
      <c r="DY499" s="209"/>
      <c r="DZ499" s="209"/>
      <c r="EA499" s="209"/>
      <c r="EB499" s="209"/>
      <c r="EC499" s="209"/>
      <c r="ED499" s="209"/>
      <c r="EE499" s="209"/>
      <c r="EF499" s="209"/>
      <c r="EG499" s="209"/>
      <c r="EH499" s="209"/>
      <c r="EI499" s="209"/>
      <c r="EJ499" s="209"/>
      <c r="EK499" s="209"/>
      <c r="EL499" s="209"/>
      <c r="EM499" s="209"/>
      <c r="EN499" s="209"/>
      <c r="EO499" s="209"/>
      <c r="EP499" s="209"/>
      <c r="EQ499" s="209"/>
      <c r="ER499" s="209"/>
      <c r="ES499" s="209"/>
      <c r="ET499" s="209"/>
      <c r="EU499" s="209"/>
      <c r="EV499" s="209"/>
      <c r="EW499" s="209"/>
      <c r="EX499" s="209"/>
      <c r="EY499" s="209"/>
      <c r="EZ499" s="209"/>
      <c r="FA499" s="209"/>
      <c r="FB499" s="209"/>
      <c r="FC499" s="209"/>
      <c r="FD499" s="209"/>
      <c r="FE499" s="209"/>
      <c r="FF499" s="209"/>
      <c r="FG499" s="209"/>
      <c r="FH499" s="209"/>
      <c r="FI499" s="209"/>
      <c r="FJ499" s="209"/>
      <c r="FK499" s="209"/>
      <c r="FL499" s="209"/>
      <c r="FM499" s="209"/>
      <c r="FN499" s="209"/>
      <c r="FO499" s="209"/>
    </row>
    <row r="500" spans="110:171" hidden="1">
      <c r="DF500" s="1"/>
      <c r="DG500" s="209"/>
      <c r="DH500" s="209"/>
      <c r="DI500" s="209"/>
      <c r="DJ500" s="209"/>
      <c r="DK500" s="209"/>
      <c r="DL500" s="209"/>
      <c r="DM500" s="209"/>
      <c r="DN500" s="413" t="s">
        <v>336</v>
      </c>
      <c r="DO500" s="414">
        <f>DJ485</f>
        <v>13000</v>
      </c>
      <c r="DP500" s="209"/>
      <c r="DQ500" s="209"/>
      <c r="DR500" s="209"/>
      <c r="DS500" s="220"/>
      <c r="DT500" s="220"/>
      <c r="DU500" s="209"/>
      <c r="DV500" s="209"/>
      <c r="DW500" s="209"/>
      <c r="DX500" s="209"/>
      <c r="DY500" s="209"/>
      <c r="DZ500" s="209"/>
      <c r="EA500" s="209"/>
      <c r="EB500" s="209"/>
      <c r="EC500" s="209"/>
      <c r="ED500" s="209"/>
      <c r="EE500" s="209"/>
      <c r="EF500" s="209"/>
      <c r="EG500" s="209"/>
      <c r="EH500" s="209"/>
      <c r="EI500" s="209"/>
      <c r="EJ500" s="209"/>
      <c r="EK500" s="209"/>
      <c r="EL500" s="209"/>
      <c r="EM500" s="209"/>
      <c r="EN500" s="209"/>
      <c r="EO500" s="209"/>
      <c r="EP500" s="209"/>
      <c r="EQ500" s="209"/>
      <c r="ER500" s="209"/>
      <c r="ES500" s="209"/>
      <c r="ET500" s="209"/>
      <c r="EU500" s="209"/>
      <c r="EV500" s="209"/>
      <c r="EW500" s="209"/>
      <c r="EX500" s="209"/>
      <c r="EY500" s="209"/>
      <c r="EZ500" s="209"/>
      <c r="FA500" s="209"/>
      <c r="FB500" s="209"/>
      <c r="FC500" s="209"/>
      <c r="FD500" s="209"/>
      <c r="FE500" s="209"/>
      <c r="FF500" s="209"/>
      <c r="FG500" s="209"/>
      <c r="FH500" s="209"/>
      <c r="FI500" s="209"/>
      <c r="FJ500" s="209"/>
      <c r="FK500" s="209"/>
      <c r="FL500" s="209"/>
      <c r="FM500" s="209"/>
      <c r="FN500" s="209"/>
      <c r="FO500" s="209"/>
    </row>
    <row r="501" spans="110:171" hidden="1">
      <c r="DF501" s="1"/>
      <c r="DG501" s="209"/>
      <c r="DH501" s="209"/>
      <c r="DI501" s="209"/>
      <c r="DJ501" s="209"/>
      <c r="DK501" s="209"/>
      <c r="DL501" s="209"/>
      <c r="DM501" s="209"/>
      <c r="DN501" s="413" t="s">
        <v>337</v>
      </c>
      <c r="DO501" s="414">
        <f>DJ486</f>
        <v>12500</v>
      </c>
      <c r="DP501" s="209"/>
      <c r="DQ501" s="209"/>
      <c r="DR501" s="209"/>
      <c r="DS501" s="220"/>
      <c r="DT501" s="220"/>
      <c r="DU501" s="209"/>
      <c r="DV501" s="209"/>
      <c r="DW501" s="209"/>
      <c r="DX501" s="209"/>
      <c r="DY501" s="209"/>
      <c r="DZ501" s="209"/>
      <c r="EA501" s="209"/>
      <c r="EB501" s="209"/>
      <c r="EC501" s="209"/>
      <c r="ED501" s="209"/>
      <c r="EE501" s="209"/>
      <c r="EF501" s="209"/>
      <c r="EG501" s="209"/>
      <c r="EH501" s="209"/>
      <c r="EI501" s="209"/>
      <c r="EJ501" s="209"/>
      <c r="EK501" s="209"/>
      <c r="EL501" s="209"/>
      <c r="EM501" s="209"/>
      <c r="EN501" s="209"/>
      <c r="EO501" s="209"/>
      <c r="EP501" s="209"/>
      <c r="EQ501" s="209"/>
      <c r="ER501" s="209"/>
      <c r="ES501" s="209"/>
      <c r="ET501" s="209"/>
      <c r="EU501" s="209"/>
      <c r="EV501" s="209"/>
      <c r="EW501" s="209"/>
      <c r="EX501" s="209"/>
      <c r="EY501" s="209"/>
      <c r="EZ501" s="209"/>
      <c r="FA501" s="209"/>
      <c r="FB501" s="209"/>
      <c r="FC501" s="209"/>
      <c r="FD501" s="209"/>
      <c r="FE501" s="209"/>
      <c r="FF501" s="209"/>
      <c r="FG501" s="209"/>
      <c r="FH501" s="209"/>
      <c r="FI501" s="209"/>
      <c r="FJ501" s="209"/>
      <c r="FK501" s="209"/>
      <c r="FL501" s="209"/>
      <c r="FM501" s="209"/>
      <c r="FN501" s="209"/>
      <c r="FO501" s="209"/>
    </row>
    <row r="502" spans="110:171" hidden="1">
      <c r="DF502" s="1"/>
      <c r="DG502" s="209"/>
      <c r="DH502" s="209"/>
      <c r="DI502" s="209"/>
      <c r="DJ502" s="209"/>
      <c r="DK502" s="209"/>
      <c r="DL502" s="209"/>
      <c r="DM502" s="209"/>
      <c r="DN502" s="413" t="s">
        <v>338</v>
      </c>
      <c r="DO502" s="414">
        <f>DJ487</f>
        <v>10000</v>
      </c>
      <c r="DP502" s="209"/>
      <c r="DQ502" s="209"/>
      <c r="DR502" s="209"/>
      <c r="DS502" s="220"/>
      <c r="DT502" s="220"/>
      <c r="DU502" s="209"/>
      <c r="DV502" s="209"/>
      <c r="DW502" s="209"/>
      <c r="DX502" s="209"/>
      <c r="DY502" s="209"/>
      <c r="DZ502" s="209"/>
      <c r="EA502" s="209"/>
      <c r="EB502" s="209"/>
      <c r="EC502" s="209"/>
      <c r="ED502" s="209"/>
      <c r="EE502" s="209"/>
      <c r="EF502" s="209"/>
      <c r="EG502" s="209"/>
      <c r="EH502" s="209"/>
      <c r="EI502" s="209"/>
      <c r="EJ502" s="209"/>
      <c r="EK502" s="209"/>
      <c r="EL502" s="209"/>
      <c r="EM502" s="209"/>
      <c r="EN502" s="209"/>
      <c r="EO502" s="209"/>
      <c r="EP502" s="209"/>
      <c r="EQ502" s="209"/>
      <c r="ER502" s="209"/>
      <c r="ES502" s="209"/>
      <c r="ET502" s="209"/>
      <c r="EU502" s="209"/>
      <c r="EV502" s="209"/>
      <c r="EW502" s="209"/>
      <c r="EX502" s="209"/>
      <c r="EY502" s="209"/>
      <c r="EZ502" s="209"/>
      <c r="FA502" s="209"/>
      <c r="FB502" s="209"/>
      <c r="FC502" s="209"/>
      <c r="FD502" s="209"/>
      <c r="FE502" s="209"/>
      <c r="FF502" s="209"/>
      <c r="FG502" s="209"/>
      <c r="FH502" s="209"/>
      <c r="FI502" s="209"/>
      <c r="FJ502" s="209"/>
      <c r="FK502" s="209"/>
      <c r="FL502" s="209"/>
      <c r="FM502" s="209"/>
      <c r="FN502" s="209"/>
      <c r="FO502" s="209"/>
    </row>
    <row r="503" spans="110:171" hidden="1">
      <c r="DF503" s="1"/>
      <c r="DG503" s="209"/>
      <c r="DH503" s="209"/>
      <c r="DI503" s="209"/>
      <c r="DJ503" s="209"/>
      <c r="DK503" s="209"/>
      <c r="DL503" s="209"/>
      <c r="DM503" s="209"/>
      <c r="DN503" s="413" t="s">
        <v>339</v>
      </c>
      <c r="DO503" s="414">
        <f t="shared" ref="DO503:DO508" si="8">DJ489</f>
        <v>13000</v>
      </c>
      <c r="DP503" s="414"/>
      <c r="DQ503" s="209"/>
      <c r="DR503" s="209"/>
      <c r="DS503" s="220"/>
      <c r="DT503" s="220"/>
      <c r="DU503" s="209"/>
      <c r="DV503" s="209"/>
      <c r="DW503" s="209"/>
      <c r="DX503" s="209"/>
      <c r="DY503" s="209"/>
      <c r="DZ503" s="209"/>
      <c r="EA503" s="209"/>
      <c r="EB503" s="209"/>
      <c r="EC503" s="209"/>
      <c r="ED503" s="209"/>
      <c r="EE503" s="209"/>
      <c r="EF503" s="209"/>
      <c r="EG503" s="209"/>
      <c r="EH503" s="209"/>
      <c r="EI503" s="209"/>
      <c r="EJ503" s="209"/>
      <c r="EK503" s="209"/>
      <c r="EL503" s="209"/>
      <c r="EM503" s="209"/>
      <c r="EN503" s="209"/>
      <c r="EO503" s="209"/>
      <c r="EP503" s="209"/>
      <c r="EQ503" s="209"/>
      <c r="ER503" s="209"/>
      <c r="ES503" s="209"/>
      <c r="ET503" s="209"/>
      <c r="EU503" s="209"/>
      <c r="EV503" s="209"/>
      <c r="EW503" s="209"/>
      <c r="EX503" s="209"/>
      <c r="EY503" s="209"/>
      <c r="EZ503" s="209"/>
      <c r="FA503" s="209"/>
      <c r="FB503" s="209"/>
      <c r="FC503" s="209"/>
      <c r="FD503" s="209"/>
      <c r="FE503" s="209"/>
      <c r="FF503" s="209"/>
      <c r="FG503" s="209"/>
      <c r="FH503" s="209"/>
      <c r="FI503" s="209"/>
      <c r="FJ503" s="209"/>
      <c r="FK503" s="209"/>
      <c r="FL503" s="209"/>
      <c r="FM503" s="209"/>
      <c r="FN503" s="209"/>
      <c r="FO503" s="209"/>
    </row>
    <row r="504" spans="110:171" hidden="1">
      <c r="DF504" s="1"/>
      <c r="DG504" s="209"/>
      <c r="DH504" s="209"/>
      <c r="DI504" s="209"/>
      <c r="DJ504" s="209"/>
      <c r="DK504" s="209"/>
      <c r="DL504" s="209"/>
      <c r="DM504" s="209"/>
      <c r="DN504" s="413" t="s">
        <v>340</v>
      </c>
      <c r="DO504" s="414">
        <f t="shared" si="8"/>
        <v>12000</v>
      </c>
      <c r="DP504" s="414"/>
      <c r="DQ504" s="209"/>
      <c r="DR504" s="209"/>
      <c r="DS504" s="220"/>
      <c r="DT504" s="220"/>
      <c r="DU504" s="209"/>
      <c r="DV504" s="209"/>
      <c r="DW504" s="209"/>
      <c r="DX504" s="209"/>
      <c r="DY504" s="209"/>
      <c r="DZ504" s="209"/>
      <c r="EA504" s="209"/>
      <c r="EB504" s="209"/>
      <c r="EC504" s="209"/>
      <c r="ED504" s="209"/>
      <c r="EE504" s="209"/>
      <c r="EF504" s="209"/>
      <c r="EG504" s="209"/>
      <c r="EH504" s="209"/>
      <c r="EI504" s="209"/>
      <c r="EJ504" s="209"/>
      <c r="EK504" s="209"/>
      <c r="EL504" s="209"/>
      <c r="EM504" s="209"/>
      <c r="EN504" s="209"/>
      <c r="EO504" s="209"/>
      <c r="EP504" s="209"/>
      <c r="EQ504" s="209"/>
      <c r="ER504" s="209"/>
      <c r="ES504" s="209"/>
      <c r="ET504" s="209"/>
      <c r="EU504" s="209"/>
      <c r="EV504" s="209"/>
      <c r="EW504" s="209"/>
      <c r="EX504" s="209"/>
      <c r="EY504" s="209"/>
      <c r="EZ504" s="209"/>
      <c r="FA504" s="209"/>
      <c r="FB504" s="209"/>
      <c r="FC504" s="209"/>
      <c r="FD504" s="209"/>
      <c r="FE504" s="209"/>
      <c r="FF504" s="209"/>
      <c r="FG504" s="209"/>
      <c r="FH504" s="209"/>
      <c r="FI504" s="209"/>
      <c r="FJ504" s="209"/>
      <c r="FK504" s="209"/>
      <c r="FL504" s="209"/>
      <c r="FM504" s="209"/>
      <c r="FN504" s="209"/>
      <c r="FO504" s="209"/>
    </row>
    <row r="505" spans="110:171" hidden="1">
      <c r="DF505" s="1"/>
      <c r="DG505" s="209"/>
      <c r="DH505" s="209"/>
      <c r="DI505" s="209"/>
      <c r="DJ505" s="209"/>
      <c r="DK505" s="209"/>
      <c r="DL505" s="209"/>
      <c r="DM505" s="209"/>
      <c r="DN505" s="413" t="s">
        <v>341</v>
      </c>
      <c r="DO505" s="414">
        <f t="shared" si="8"/>
        <v>11000</v>
      </c>
      <c r="DP505" s="414"/>
      <c r="DQ505" s="209"/>
      <c r="DR505" s="209"/>
      <c r="DS505" s="220"/>
      <c r="DT505" s="220"/>
      <c r="DU505" s="209"/>
      <c r="DV505" s="209"/>
      <c r="DW505" s="209"/>
      <c r="DX505" s="209"/>
      <c r="DY505" s="209"/>
      <c r="DZ505" s="209"/>
      <c r="EA505" s="209"/>
      <c r="EB505" s="209"/>
      <c r="EC505" s="209"/>
      <c r="ED505" s="209"/>
      <c r="EE505" s="209"/>
      <c r="EF505" s="209"/>
      <c r="EG505" s="209"/>
      <c r="EH505" s="209"/>
      <c r="EI505" s="209"/>
      <c r="EJ505" s="209"/>
      <c r="EK505" s="209"/>
      <c r="EL505" s="209"/>
      <c r="EM505" s="209"/>
      <c r="EN505" s="209"/>
      <c r="EO505" s="209"/>
      <c r="EP505" s="209"/>
      <c r="EQ505" s="209"/>
      <c r="ER505" s="209"/>
      <c r="ES505" s="209"/>
      <c r="ET505" s="209"/>
      <c r="EU505" s="209"/>
      <c r="EV505" s="209"/>
      <c r="EW505" s="209"/>
      <c r="EX505" s="209"/>
      <c r="EY505" s="209"/>
      <c r="EZ505" s="209"/>
      <c r="FA505" s="209"/>
      <c r="FB505" s="209"/>
      <c r="FC505" s="209"/>
      <c r="FD505" s="209"/>
      <c r="FE505" s="209"/>
      <c r="FF505" s="209"/>
      <c r="FG505" s="209"/>
      <c r="FH505" s="209"/>
      <c r="FI505" s="209"/>
      <c r="FJ505" s="209"/>
      <c r="FK505" s="209"/>
      <c r="FL505" s="209"/>
      <c r="FM505" s="209"/>
      <c r="FN505" s="209"/>
      <c r="FO505" s="209"/>
    </row>
    <row r="506" spans="110:171" hidden="1">
      <c r="DF506" s="1"/>
      <c r="DG506" s="209"/>
      <c r="DH506" s="209"/>
      <c r="DI506" s="209"/>
      <c r="DJ506" s="209"/>
      <c r="DK506" s="209"/>
      <c r="DL506" s="209"/>
      <c r="DM506" s="209"/>
      <c r="DN506" s="413" t="s">
        <v>342</v>
      </c>
      <c r="DO506" s="414">
        <f t="shared" si="8"/>
        <v>8000</v>
      </c>
      <c r="DP506" s="414"/>
      <c r="DQ506" s="209"/>
      <c r="DR506" s="209"/>
      <c r="DS506" s="220"/>
      <c r="DT506" s="220"/>
      <c r="DU506" s="209"/>
      <c r="DV506" s="209"/>
      <c r="DW506" s="209"/>
      <c r="DX506" s="209"/>
      <c r="DY506" s="209"/>
      <c r="DZ506" s="209"/>
      <c r="EA506" s="209"/>
      <c r="EB506" s="209"/>
      <c r="EC506" s="209"/>
      <c r="ED506" s="209"/>
      <c r="EE506" s="209"/>
      <c r="EF506" s="209"/>
      <c r="EG506" s="209"/>
      <c r="EH506" s="209"/>
      <c r="EI506" s="209"/>
      <c r="EJ506" s="209"/>
      <c r="EK506" s="209"/>
      <c r="EL506" s="209"/>
      <c r="EM506" s="209"/>
      <c r="EN506" s="209"/>
      <c r="EO506" s="209"/>
      <c r="EP506" s="209"/>
      <c r="EQ506" s="209"/>
      <c r="ER506" s="209"/>
      <c r="ES506" s="209"/>
      <c r="ET506" s="209"/>
      <c r="EU506" s="209"/>
      <c r="EV506" s="209"/>
      <c r="EW506" s="209"/>
      <c r="EX506" s="209"/>
      <c r="EY506" s="209"/>
      <c r="EZ506" s="209"/>
      <c r="FA506" s="209"/>
      <c r="FB506" s="209"/>
      <c r="FC506" s="209"/>
      <c r="FD506" s="209"/>
      <c r="FE506" s="209"/>
      <c r="FF506" s="209"/>
      <c r="FG506" s="209"/>
      <c r="FH506" s="209"/>
      <c r="FI506" s="209"/>
      <c r="FJ506" s="209"/>
      <c r="FK506" s="209"/>
      <c r="FL506" s="209"/>
      <c r="FM506" s="209"/>
      <c r="FN506" s="209"/>
      <c r="FO506" s="209"/>
    </row>
    <row r="507" spans="110:171" hidden="1">
      <c r="DF507" s="1"/>
      <c r="DG507" s="209"/>
      <c r="DH507" s="209"/>
      <c r="DI507" s="209"/>
      <c r="DJ507" s="209"/>
      <c r="DK507" s="209"/>
      <c r="DL507" s="209"/>
      <c r="DM507" s="209"/>
      <c r="DN507" s="413" t="s">
        <v>343</v>
      </c>
      <c r="DO507" s="414">
        <f t="shared" si="8"/>
        <v>7000</v>
      </c>
      <c r="DP507" s="414"/>
      <c r="DQ507" s="209"/>
      <c r="DR507" s="209"/>
      <c r="DS507" s="220"/>
      <c r="DT507" s="220"/>
      <c r="DU507" s="209"/>
      <c r="DV507" s="209"/>
      <c r="DW507" s="209"/>
      <c r="DX507" s="209"/>
      <c r="DY507" s="209"/>
      <c r="DZ507" s="209"/>
      <c r="EA507" s="209"/>
      <c r="EB507" s="209"/>
      <c r="EC507" s="209"/>
      <c r="ED507" s="209"/>
      <c r="EE507" s="209"/>
      <c r="EF507" s="209"/>
      <c r="EG507" s="209"/>
      <c r="EH507" s="209"/>
      <c r="EI507" s="209"/>
      <c r="EJ507" s="209"/>
      <c r="EK507" s="209"/>
      <c r="EL507" s="209"/>
      <c r="EM507" s="209"/>
      <c r="EN507" s="209"/>
      <c r="EO507" s="209"/>
      <c r="EP507" s="209"/>
      <c r="EQ507" s="209"/>
      <c r="ER507" s="209"/>
      <c r="ES507" s="209"/>
      <c r="ET507" s="209"/>
      <c r="EU507" s="209"/>
      <c r="EV507" s="209"/>
      <c r="EW507" s="209"/>
      <c r="EX507" s="209"/>
      <c r="EY507" s="209"/>
      <c r="EZ507" s="209"/>
      <c r="FA507" s="209"/>
      <c r="FB507" s="209"/>
      <c r="FC507" s="209"/>
      <c r="FD507" s="209"/>
      <c r="FE507" s="209"/>
      <c r="FF507" s="209"/>
      <c r="FG507" s="209"/>
      <c r="FH507" s="209"/>
      <c r="FI507" s="209"/>
      <c r="FJ507" s="209"/>
      <c r="FK507" s="209"/>
      <c r="FL507" s="209"/>
      <c r="FM507" s="209"/>
      <c r="FN507" s="209"/>
      <c r="FO507" s="209"/>
    </row>
    <row r="508" spans="110:171" hidden="1">
      <c r="DF508" s="1"/>
      <c r="DG508" s="209"/>
      <c r="DH508" s="209"/>
      <c r="DI508" s="209"/>
      <c r="DJ508" s="209"/>
      <c r="DK508" s="209"/>
      <c r="DL508" s="209"/>
      <c r="DM508" s="209"/>
      <c r="DN508" s="413" t="s">
        <v>344</v>
      </c>
      <c r="DO508" s="414">
        <f t="shared" si="8"/>
        <v>7000</v>
      </c>
      <c r="DP508" s="414"/>
      <c r="DQ508" s="209"/>
      <c r="DR508" s="209"/>
      <c r="DS508" s="220"/>
      <c r="DT508" s="220"/>
      <c r="DU508" s="209"/>
      <c r="DV508" s="209"/>
      <c r="DW508" s="209"/>
      <c r="DX508" s="209"/>
      <c r="DY508" s="209"/>
      <c r="DZ508" s="209"/>
      <c r="EA508" s="209"/>
      <c r="EB508" s="209"/>
      <c r="EC508" s="209"/>
      <c r="ED508" s="209"/>
      <c r="EE508" s="209"/>
      <c r="EF508" s="209"/>
      <c r="EG508" s="209"/>
      <c r="EH508" s="209"/>
      <c r="EI508" s="209"/>
      <c r="EJ508" s="209"/>
      <c r="EK508" s="209"/>
      <c r="EL508" s="209"/>
      <c r="EM508" s="209"/>
      <c r="EN508" s="209"/>
      <c r="EO508" s="209"/>
      <c r="EP508" s="209"/>
      <c r="EQ508" s="209"/>
      <c r="ER508" s="209"/>
      <c r="ES508" s="209"/>
      <c r="ET508" s="209"/>
      <c r="EU508" s="209"/>
      <c r="EV508" s="209"/>
      <c r="EW508" s="209"/>
      <c r="EX508" s="209"/>
      <c r="EY508" s="209"/>
      <c r="EZ508" s="209"/>
      <c r="FA508" s="209"/>
      <c r="FB508" s="209"/>
      <c r="FC508" s="209"/>
      <c r="FD508" s="209"/>
      <c r="FE508" s="209"/>
      <c r="FF508" s="209"/>
      <c r="FG508" s="209"/>
      <c r="FH508" s="209"/>
      <c r="FI508" s="209"/>
      <c r="FJ508" s="209"/>
      <c r="FK508" s="209"/>
      <c r="FL508" s="209"/>
      <c r="FM508" s="209"/>
      <c r="FN508" s="209"/>
      <c r="FO508" s="209"/>
    </row>
    <row r="509" spans="110:171" hidden="1">
      <c r="DF509" s="1"/>
      <c r="DG509" s="209"/>
      <c r="DH509" s="209"/>
      <c r="DI509" s="209"/>
      <c r="DJ509" s="209"/>
      <c r="DK509" s="209"/>
      <c r="DL509" s="209"/>
      <c r="DM509" s="209"/>
      <c r="DN509" s="413" t="s">
        <v>345</v>
      </c>
      <c r="DO509" s="414">
        <f>DO511</f>
        <v>5000</v>
      </c>
      <c r="DP509" s="414"/>
      <c r="DQ509" s="209"/>
      <c r="DR509" s="209"/>
      <c r="DS509" s="220"/>
      <c r="DT509" s="220"/>
      <c r="DU509" s="209"/>
      <c r="DV509" s="209"/>
      <c r="DW509" s="209"/>
      <c r="DX509" s="209"/>
      <c r="DY509" s="209"/>
      <c r="DZ509" s="209"/>
      <c r="EA509" s="209"/>
      <c r="EB509" s="209"/>
      <c r="EC509" s="209"/>
      <c r="ED509" s="209"/>
      <c r="EE509" s="209"/>
      <c r="EF509" s="209"/>
      <c r="EG509" s="209"/>
      <c r="EH509" s="209"/>
      <c r="EI509" s="209"/>
      <c r="EJ509" s="209"/>
      <c r="EK509" s="209"/>
      <c r="EL509" s="209"/>
      <c r="EM509" s="209"/>
      <c r="EN509" s="209"/>
      <c r="EO509" s="209"/>
      <c r="EP509" s="209"/>
      <c r="EQ509" s="209"/>
      <c r="ER509" s="209"/>
      <c r="ES509" s="209"/>
      <c r="ET509" s="209"/>
      <c r="EU509" s="209"/>
      <c r="EV509" s="209"/>
      <c r="EW509" s="209"/>
      <c r="EX509" s="209"/>
      <c r="EY509" s="209"/>
      <c r="EZ509" s="209"/>
      <c r="FA509" s="209"/>
      <c r="FB509" s="209"/>
      <c r="FC509" s="209"/>
      <c r="FD509" s="209"/>
      <c r="FE509" s="209"/>
      <c r="FF509" s="209"/>
      <c r="FG509" s="209"/>
      <c r="FH509" s="209"/>
      <c r="FI509" s="209"/>
      <c r="FJ509" s="209"/>
      <c r="FK509" s="209"/>
      <c r="FL509" s="209"/>
      <c r="FM509" s="209"/>
      <c r="FN509" s="209"/>
      <c r="FO509" s="209"/>
    </row>
    <row r="510" spans="110:171" hidden="1">
      <c r="DF510" s="1"/>
      <c r="DG510" s="209"/>
      <c r="DH510" s="209"/>
      <c r="DI510" s="209"/>
      <c r="DJ510" s="209"/>
      <c r="DK510" s="209"/>
      <c r="DL510" s="209"/>
      <c r="DM510" s="209"/>
      <c r="DN510" s="413" t="s">
        <v>346</v>
      </c>
      <c r="DO510" s="414">
        <f>DO511</f>
        <v>5000</v>
      </c>
      <c r="DP510" s="414"/>
      <c r="DQ510" s="209"/>
      <c r="DR510" s="209"/>
      <c r="DS510" s="220"/>
      <c r="DT510" s="220"/>
      <c r="DU510" s="209"/>
      <c r="DV510" s="209"/>
      <c r="DW510" s="209"/>
      <c r="DX510" s="209"/>
      <c r="DY510" s="209"/>
      <c r="DZ510" s="209"/>
      <c r="EA510" s="209"/>
      <c r="EB510" s="209"/>
      <c r="EC510" s="209"/>
      <c r="ED510" s="209"/>
      <c r="EE510" s="209"/>
      <c r="EF510" s="209"/>
      <c r="EG510" s="209"/>
      <c r="EH510" s="209"/>
      <c r="EI510" s="209"/>
      <c r="EJ510" s="209"/>
      <c r="EK510" s="209"/>
      <c r="EL510" s="209"/>
      <c r="EM510" s="209"/>
      <c r="EN510" s="209"/>
      <c r="EO510" s="209"/>
      <c r="EP510" s="209"/>
      <c r="EQ510" s="209"/>
      <c r="ER510" s="209"/>
      <c r="ES510" s="209"/>
      <c r="ET510" s="209"/>
      <c r="EU510" s="209"/>
      <c r="EV510" s="209"/>
      <c r="EW510" s="209"/>
      <c r="EX510" s="209"/>
      <c r="EY510" s="209"/>
      <c r="EZ510" s="209"/>
      <c r="FA510" s="209"/>
      <c r="FB510" s="209"/>
      <c r="FC510" s="209"/>
      <c r="FD510" s="209"/>
      <c r="FE510" s="209"/>
      <c r="FF510" s="209"/>
      <c r="FG510" s="209"/>
      <c r="FH510" s="209"/>
      <c r="FI510" s="209"/>
      <c r="FJ510" s="209"/>
      <c r="FK510" s="209"/>
      <c r="FL510" s="209"/>
      <c r="FM510" s="209"/>
      <c r="FN510" s="209"/>
      <c r="FO510" s="209"/>
    </row>
    <row r="511" spans="110:171" hidden="1">
      <c r="DF511" s="1"/>
      <c r="DG511" s="209"/>
      <c r="DH511" s="209"/>
      <c r="DI511" s="209"/>
      <c r="DJ511" s="209"/>
      <c r="DK511" s="209"/>
      <c r="DL511" s="209"/>
      <c r="DM511" s="209"/>
      <c r="DN511" s="413" t="s">
        <v>347</v>
      </c>
      <c r="DO511" s="414">
        <f>DJ495</f>
        <v>5000</v>
      </c>
      <c r="DP511" s="414"/>
      <c r="DQ511" s="209"/>
      <c r="DR511" s="209"/>
      <c r="DS511" s="220"/>
      <c r="DT511" s="220"/>
      <c r="DU511" s="209"/>
      <c r="DV511" s="209"/>
      <c r="DW511" s="209"/>
      <c r="DX511" s="209"/>
      <c r="DY511" s="209"/>
      <c r="DZ511" s="209"/>
      <c r="EA511" s="209"/>
      <c r="EB511" s="209"/>
      <c r="EC511" s="209"/>
      <c r="ED511" s="209"/>
      <c r="EE511" s="209"/>
      <c r="EF511" s="209"/>
      <c r="EG511" s="209"/>
      <c r="EH511" s="209"/>
      <c r="EI511" s="209"/>
      <c r="EJ511" s="209"/>
      <c r="EK511" s="209"/>
      <c r="EL511" s="209"/>
      <c r="EM511" s="209"/>
      <c r="EN511" s="209"/>
      <c r="EO511" s="209"/>
      <c r="EP511" s="209"/>
      <c r="EQ511" s="209"/>
      <c r="ER511" s="209"/>
      <c r="ES511" s="209"/>
      <c r="ET511" s="209"/>
      <c r="EU511" s="209"/>
      <c r="EV511" s="209"/>
      <c r="EW511" s="209"/>
      <c r="EX511" s="209"/>
      <c r="EY511" s="209"/>
      <c r="EZ511" s="209"/>
      <c r="FA511" s="209"/>
      <c r="FB511" s="209"/>
      <c r="FC511" s="209"/>
      <c r="FD511" s="209"/>
      <c r="FE511" s="209"/>
      <c r="FF511" s="209"/>
      <c r="FG511" s="209"/>
      <c r="FH511" s="209"/>
      <c r="FI511" s="209"/>
      <c r="FJ511" s="209"/>
      <c r="FK511" s="209"/>
      <c r="FL511" s="209"/>
      <c r="FM511" s="209"/>
      <c r="FN511" s="209"/>
      <c r="FO511" s="209"/>
    </row>
    <row r="512" spans="110:171" hidden="1">
      <c r="DF512" s="1"/>
      <c r="DG512" s="209"/>
      <c r="DH512" s="209"/>
      <c r="DI512" s="209"/>
      <c r="DJ512" s="209"/>
      <c r="DK512" s="209"/>
      <c r="DL512" s="209"/>
      <c r="DM512" s="209"/>
      <c r="DN512" s="209"/>
      <c r="DO512" s="209"/>
      <c r="DP512" s="209"/>
      <c r="DQ512" s="209"/>
      <c r="DR512" s="209"/>
      <c r="DS512" s="220"/>
      <c r="DT512" s="220"/>
      <c r="DU512" s="209"/>
      <c r="DV512" s="209"/>
      <c r="DW512" s="209"/>
      <c r="DX512" s="209"/>
      <c r="DY512" s="209"/>
      <c r="DZ512" s="209"/>
      <c r="EA512" s="209"/>
      <c r="EB512" s="209"/>
      <c r="EC512" s="209"/>
      <c r="ED512" s="209"/>
      <c r="EE512" s="209"/>
      <c r="EF512" s="209"/>
      <c r="EG512" s="209"/>
      <c r="EH512" s="209"/>
      <c r="EI512" s="209"/>
      <c r="EJ512" s="209"/>
      <c r="EK512" s="209"/>
      <c r="EL512" s="209"/>
      <c r="EM512" s="209"/>
      <c r="EN512" s="209"/>
      <c r="EO512" s="209"/>
      <c r="EP512" s="209"/>
      <c r="EQ512" s="209"/>
      <c r="ER512" s="209"/>
      <c r="ES512" s="209"/>
      <c r="ET512" s="209"/>
      <c r="EU512" s="209"/>
      <c r="EV512" s="209"/>
      <c r="EW512" s="209"/>
      <c r="EX512" s="209"/>
      <c r="EY512" s="209"/>
      <c r="EZ512" s="209"/>
      <c r="FA512" s="209"/>
      <c r="FB512" s="209"/>
      <c r="FC512" s="209"/>
      <c r="FD512" s="209"/>
      <c r="FE512" s="209"/>
      <c r="FF512" s="209"/>
      <c r="FG512" s="209"/>
      <c r="FH512" s="209"/>
      <c r="FI512" s="209"/>
      <c r="FJ512" s="209"/>
      <c r="FK512" s="209"/>
      <c r="FL512" s="209"/>
      <c r="FM512" s="209"/>
      <c r="FN512" s="209"/>
      <c r="FO512" s="209"/>
    </row>
    <row r="513" spans="110:171" hidden="1">
      <c r="DF513" s="1"/>
      <c r="DG513" s="209"/>
      <c r="DH513" s="209"/>
      <c r="DI513" s="209"/>
      <c r="DJ513" s="209"/>
      <c r="DK513" s="209"/>
      <c r="DL513" s="209"/>
      <c r="DM513" s="209"/>
      <c r="DN513" s="209"/>
      <c r="DO513" s="209"/>
      <c r="DP513" s="209"/>
      <c r="DQ513" s="209"/>
      <c r="DR513" s="209"/>
      <c r="DS513" s="220"/>
      <c r="DT513" s="220"/>
      <c r="DU513" s="209"/>
      <c r="DV513" s="209"/>
      <c r="DW513" s="209"/>
      <c r="DX513" s="209"/>
      <c r="DY513" s="209"/>
      <c r="DZ513" s="209"/>
      <c r="EA513" s="209"/>
      <c r="EB513" s="209"/>
      <c r="EC513" s="209"/>
      <c r="ED513" s="209"/>
      <c r="EE513" s="209"/>
      <c r="EF513" s="209"/>
      <c r="EG513" s="209"/>
      <c r="EH513" s="209"/>
      <c r="EI513" s="209"/>
      <c r="EJ513" s="209"/>
      <c r="EK513" s="209"/>
      <c r="EL513" s="209"/>
      <c r="EM513" s="209"/>
      <c r="EN513" s="209"/>
      <c r="EO513" s="209"/>
      <c r="EP513" s="209"/>
      <c r="EQ513" s="209"/>
      <c r="ER513" s="209"/>
      <c r="ES513" s="209"/>
      <c r="ET513" s="209"/>
      <c r="EU513" s="209"/>
      <c r="EV513" s="209"/>
      <c r="EW513" s="209"/>
      <c r="EX513" s="209"/>
      <c r="EY513" s="209"/>
      <c r="EZ513" s="209"/>
      <c r="FA513" s="209"/>
      <c r="FB513" s="209"/>
      <c r="FC513" s="209"/>
      <c r="FD513" s="209"/>
      <c r="FE513" s="209"/>
      <c r="FF513" s="209"/>
      <c r="FG513" s="209"/>
      <c r="FH513" s="209"/>
      <c r="FI513" s="209"/>
      <c r="FJ513" s="209"/>
      <c r="FK513" s="209"/>
      <c r="FL513" s="209"/>
      <c r="FM513" s="209"/>
      <c r="FN513" s="209"/>
      <c r="FO513" s="209"/>
    </row>
    <row r="514" spans="110:171" hidden="1">
      <c r="DF514" s="1"/>
      <c r="DG514" s="209"/>
      <c r="DH514" s="209"/>
      <c r="DI514" s="209"/>
      <c r="DJ514" s="209"/>
      <c r="DK514" s="209"/>
      <c r="DL514" s="209"/>
      <c r="DM514" s="209"/>
      <c r="DN514" s="209"/>
      <c r="DO514" s="209"/>
      <c r="DP514" s="209"/>
      <c r="DQ514" s="209"/>
      <c r="DR514" s="209"/>
      <c r="DS514" s="220"/>
      <c r="DT514" s="220"/>
      <c r="DU514" s="209"/>
      <c r="DV514" s="209"/>
      <c r="DW514" s="209"/>
      <c r="DX514" s="209"/>
      <c r="DY514" s="209"/>
      <c r="DZ514" s="209"/>
      <c r="EA514" s="209"/>
      <c r="EB514" s="209"/>
      <c r="EC514" s="209"/>
      <c r="ED514" s="209"/>
      <c r="EE514" s="209"/>
      <c r="EF514" s="209"/>
      <c r="EG514" s="209"/>
      <c r="EH514" s="209"/>
      <c r="EI514" s="209"/>
      <c r="EJ514" s="209"/>
      <c r="EK514" s="209"/>
      <c r="EL514" s="209"/>
      <c r="EM514" s="209"/>
      <c r="EN514" s="209"/>
      <c r="EO514" s="209"/>
      <c r="EP514" s="209"/>
      <c r="EQ514" s="209"/>
      <c r="ER514" s="209"/>
      <c r="ES514" s="209"/>
      <c r="ET514" s="209"/>
      <c r="EU514" s="209"/>
      <c r="EV514" s="209"/>
      <c r="EW514" s="209"/>
      <c r="EX514" s="209"/>
      <c r="EY514" s="209"/>
      <c r="EZ514" s="209"/>
      <c r="FA514" s="209"/>
      <c r="FB514" s="209"/>
      <c r="FC514" s="209"/>
      <c r="FD514" s="209"/>
      <c r="FE514" s="209"/>
      <c r="FF514" s="209"/>
      <c r="FG514" s="209"/>
      <c r="FH514" s="209"/>
      <c r="FI514" s="209"/>
      <c r="FJ514" s="209"/>
      <c r="FK514" s="209"/>
      <c r="FL514" s="209"/>
      <c r="FM514" s="209"/>
      <c r="FN514" s="209"/>
      <c r="FO514" s="209"/>
    </row>
    <row r="515" spans="110:171" hidden="1">
      <c r="DF515" s="1"/>
      <c r="DG515" s="209"/>
      <c r="DH515" s="209"/>
      <c r="DI515" s="209"/>
      <c r="DJ515" s="209"/>
      <c r="DK515" s="209"/>
      <c r="DL515" s="209"/>
      <c r="DM515" s="209"/>
      <c r="DN515" s="209"/>
      <c r="DO515" s="209"/>
      <c r="DP515" s="209"/>
      <c r="DQ515" s="209"/>
      <c r="DR515" s="209"/>
      <c r="DS515" s="220"/>
      <c r="DT515" s="220"/>
      <c r="DU515" s="209"/>
      <c r="DV515" s="209"/>
      <c r="DW515" s="209"/>
      <c r="DX515" s="209"/>
      <c r="DY515" s="209"/>
      <c r="DZ515" s="209"/>
      <c r="EA515" s="209"/>
      <c r="EB515" s="209"/>
      <c r="EC515" s="209"/>
      <c r="ED515" s="209"/>
      <c r="EE515" s="209"/>
      <c r="EF515" s="209"/>
      <c r="EG515" s="209"/>
      <c r="EH515" s="209"/>
      <c r="EI515" s="209"/>
      <c r="EJ515" s="209"/>
      <c r="EK515" s="209"/>
      <c r="EL515" s="209"/>
      <c r="EM515" s="209"/>
      <c r="EN515" s="209"/>
      <c r="EO515" s="209"/>
      <c r="EP515" s="209"/>
      <c r="EQ515" s="209"/>
      <c r="ER515" s="209"/>
      <c r="ES515" s="209"/>
      <c r="ET515" s="209"/>
      <c r="EU515" s="209"/>
      <c r="EV515" s="209"/>
      <c r="EW515" s="209"/>
      <c r="EX515" s="209"/>
      <c r="EY515" s="209"/>
      <c r="EZ515" s="209"/>
      <c r="FA515" s="209"/>
      <c r="FB515" s="209"/>
      <c r="FC515" s="209"/>
      <c r="FD515" s="209"/>
      <c r="FE515" s="209"/>
      <c r="FF515" s="209"/>
      <c r="FG515" s="209"/>
      <c r="FH515" s="209"/>
      <c r="FI515" s="209"/>
      <c r="FJ515" s="209"/>
      <c r="FK515" s="209"/>
      <c r="FL515" s="209"/>
      <c r="FM515" s="209"/>
      <c r="FN515" s="209"/>
      <c r="FO515" s="209"/>
    </row>
    <row r="516" spans="110:171" hidden="1">
      <c r="DF516" s="1"/>
      <c r="DG516" s="209"/>
      <c r="DH516" s="209"/>
      <c r="DI516" s="209"/>
      <c r="DJ516" s="209"/>
      <c r="DK516" s="209"/>
      <c r="DL516" s="209"/>
      <c r="DM516" s="209"/>
      <c r="DN516" s="209"/>
      <c r="DO516" s="209"/>
      <c r="DP516" s="209"/>
      <c r="DQ516" s="209"/>
      <c r="DR516" s="209"/>
      <c r="DS516" s="220"/>
      <c r="DT516" s="220"/>
      <c r="DU516" s="209"/>
      <c r="DV516" s="209"/>
      <c r="DW516" s="209"/>
      <c r="DX516" s="209"/>
      <c r="DY516" s="209"/>
      <c r="DZ516" s="209"/>
      <c r="EA516" s="209"/>
      <c r="EB516" s="209"/>
      <c r="EC516" s="209"/>
      <c r="ED516" s="209"/>
      <c r="EE516" s="209"/>
      <c r="EF516" s="209"/>
      <c r="EG516" s="209"/>
      <c r="EH516" s="209"/>
      <c r="EI516" s="209"/>
      <c r="EJ516" s="209"/>
      <c r="EK516" s="209"/>
      <c r="EL516" s="209"/>
      <c r="EM516" s="209"/>
      <c r="EN516" s="209"/>
      <c r="EO516" s="209"/>
      <c r="EP516" s="209"/>
      <c r="EQ516" s="209"/>
      <c r="ER516" s="209"/>
      <c r="ES516" s="209"/>
      <c r="ET516" s="209"/>
      <c r="EU516" s="209"/>
      <c r="EV516" s="209"/>
      <c r="EW516" s="209"/>
      <c r="EX516" s="209"/>
      <c r="EY516" s="209"/>
      <c r="EZ516" s="209"/>
      <c r="FA516" s="209"/>
      <c r="FB516" s="209"/>
      <c r="FC516" s="209"/>
      <c r="FD516" s="209"/>
      <c r="FE516" s="209"/>
      <c r="FF516" s="209"/>
      <c r="FG516" s="209"/>
      <c r="FH516" s="209"/>
      <c r="FI516" s="209"/>
      <c r="FJ516" s="209"/>
      <c r="FK516" s="209"/>
      <c r="FL516" s="209"/>
      <c r="FM516" s="209"/>
      <c r="FN516" s="209"/>
      <c r="FO516" s="209"/>
    </row>
    <row r="517" spans="110:171" hidden="1">
      <c r="DF517" s="1"/>
      <c r="DG517" s="209"/>
      <c r="DH517" s="209"/>
      <c r="DI517" s="209"/>
      <c r="DJ517" s="209"/>
      <c r="DK517" s="209"/>
      <c r="DL517" s="209"/>
      <c r="DM517" s="209"/>
      <c r="DN517" s="209"/>
      <c r="DO517" s="209"/>
      <c r="DP517" s="209"/>
      <c r="DQ517" s="209"/>
      <c r="DR517" s="209"/>
      <c r="DS517" s="220"/>
      <c r="DT517" s="220"/>
      <c r="DU517" s="209"/>
      <c r="DV517" s="209"/>
      <c r="DW517" s="209"/>
      <c r="DX517" s="209"/>
      <c r="DY517" s="209"/>
      <c r="DZ517" s="209"/>
      <c r="EA517" s="209"/>
      <c r="EB517" s="209"/>
      <c r="EC517" s="209"/>
      <c r="ED517" s="209"/>
      <c r="EE517" s="209"/>
      <c r="EF517" s="209"/>
      <c r="EG517" s="209"/>
      <c r="EH517" s="209"/>
      <c r="EI517" s="209"/>
      <c r="EJ517" s="209"/>
      <c r="EK517" s="209"/>
      <c r="EL517" s="209"/>
      <c r="EM517" s="209"/>
      <c r="EN517" s="209"/>
      <c r="EO517" s="209"/>
      <c r="EP517" s="209"/>
      <c r="EQ517" s="209"/>
      <c r="ER517" s="209"/>
      <c r="ES517" s="209"/>
      <c r="ET517" s="209"/>
      <c r="EU517" s="209"/>
      <c r="EV517" s="209"/>
      <c r="EW517" s="209"/>
      <c r="EX517" s="209"/>
      <c r="EY517" s="209"/>
      <c r="EZ517" s="209"/>
      <c r="FA517" s="209"/>
      <c r="FB517" s="209"/>
      <c r="FC517" s="209"/>
      <c r="FD517" s="209"/>
      <c r="FE517" s="209"/>
      <c r="FF517" s="209"/>
      <c r="FG517" s="209"/>
      <c r="FH517" s="209"/>
      <c r="FI517" s="209"/>
      <c r="FJ517" s="209"/>
      <c r="FK517" s="209"/>
      <c r="FL517" s="209"/>
      <c r="FM517" s="209"/>
      <c r="FN517" s="209"/>
      <c r="FO517" s="209"/>
    </row>
    <row r="518" spans="110:171" hidden="1">
      <c r="DF518" s="1"/>
      <c r="DG518" s="209"/>
      <c r="DH518" s="209"/>
      <c r="DI518" s="209"/>
      <c r="DJ518" s="209"/>
      <c r="DK518" s="209"/>
      <c r="DL518" s="209"/>
      <c r="DM518" s="209"/>
      <c r="DN518" s="209"/>
      <c r="DO518" s="209"/>
      <c r="DP518" s="209"/>
      <c r="DQ518" s="209"/>
      <c r="DR518" s="209"/>
      <c r="DS518" s="220"/>
      <c r="DT518" s="220"/>
      <c r="DU518" s="209"/>
      <c r="DV518" s="209"/>
      <c r="DW518" s="209"/>
      <c r="DX518" s="209"/>
      <c r="DY518" s="209"/>
      <c r="DZ518" s="209"/>
      <c r="EA518" s="209"/>
      <c r="EB518" s="209"/>
      <c r="EC518" s="209"/>
      <c r="ED518" s="209"/>
      <c r="EE518" s="209"/>
      <c r="EF518" s="209"/>
      <c r="EG518" s="209"/>
      <c r="EH518" s="209"/>
      <c r="EI518" s="209"/>
      <c r="EJ518" s="209"/>
      <c r="EK518" s="209"/>
      <c r="EL518" s="209"/>
      <c r="EM518" s="209"/>
      <c r="EN518" s="209"/>
      <c r="EO518" s="209"/>
      <c r="EP518" s="209"/>
      <c r="EQ518" s="209"/>
      <c r="ER518" s="209"/>
      <c r="ES518" s="209"/>
      <c r="ET518" s="209"/>
      <c r="EU518" s="209"/>
      <c r="EV518" s="209"/>
      <c r="EW518" s="209"/>
      <c r="EX518" s="209"/>
      <c r="EY518" s="209"/>
      <c r="EZ518" s="209"/>
      <c r="FA518" s="209"/>
      <c r="FB518" s="209"/>
      <c r="FC518" s="209"/>
      <c r="FD518" s="209"/>
      <c r="FE518" s="209"/>
      <c r="FF518" s="209"/>
      <c r="FG518" s="209"/>
      <c r="FH518" s="209"/>
      <c r="FI518" s="209"/>
      <c r="FJ518" s="209"/>
      <c r="FK518" s="209"/>
      <c r="FL518" s="209"/>
      <c r="FM518" s="209"/>
      <c r="FN518" s="209"/>
      <c r="FO518" s="209"/>
    </row>
    <row r="519" spans="110:171" hidden="1">
      <c r="DF519" s="1"/>
      <c r="DG519" s="209"/>
      <c r="DH519" s="209"/>
      <c r="DI519" s="209"/>
      <c r="DJ519" s="209"/>
      <c r="DK519" s="209"/>
      <c r="DL519" s="209"/>
      <c r="DM519" s="209"/>
      <c r="DN519" s="209"/>
      <c r="DO519" s="209"/>
      <c r="DP519" s="209"/>
      <c r="DQ519" s="209"/>
      <c r="DR519" s="209"/>
      <c r="DS519" s="220"/>
      <c r="DT519" s="220"/>
      <c r="DU519" s="209"/>
      <c r="DV519" s="209"/>
      <c r="DW519" s="209"/>
      <c r="DX519" s="209"/>
      <c r="DY519" s="209"/>
      <c r="DZ519" s="209"/>
      <c r="EA519" s="209"/>
      <c r="EB519" s="209"/>
      <c r="EC519" s="209"/>
      <c r="ED519" s="209"/>
      <c r="EE519" s="209"/>
      <c r="EF519" s="209"/>
      <c r="EG519" s="209"/>
      <c r="EH519" s="209"/>
      <c r="EI519" s="209"/>
      <c r="EJ519" s="209"/>
      <c r="EK519" s="209"/>
      <c r="EL519" s="209"/>
      <c r="EM519" s="209"/>
      <c r="EN519" s="209"/>
      <c r="EO519" s="209"/>
      <c r="EP519" s="209"/>
      <c r="EQ519" s="209"/>
      <c r="ER519" s="209"/>
      <c r="ES519" s="209"/>
      <c r="ET519" s="209"/>
      <c r="EU519" s="209"/>
      <c r="EV519" s="209"/>
      <c r="EW519" s="209"/>
      <c r="EX519" s="209"/>
      <c r="EY519" s="209"/>
      <c r="EZ519" s="209"/>
      <c r="FA519" s="209"/>
      <c r="FB519" s="209"/>
      <c r="FC519" s="209"/>
      <c r="FD519" s="209"/>
      <c r="FE519" s="209"/>
      <c r="FF519" s="209"/>
      <c r="FG519" s="209"/>
      <c r="FH519" s="209"/>
      <c r="FI519" s="209"/>
      <c r="FJ519" s="209"/>
      <c r="FK519" s="209"/>
      <c r="FL519" s="209"/>
      <c r="FM519" s="209"/>
      <c r="FN519" s="209"/>
      <c r="FO519" s="209"/>
    </row>
    <row r="520" spans="110:171" hidden="1">
      <c r="DF520" s="1"/>
      <c r="DG520" s="209"/>
      <c r="DH520" s="209"/>
      <c r="DI520" s="209"/>
      <c r="DJ520" s="209"/>
      <c r="DK520" s="209"/>
      <c r="DL520" s="209"/>
      <c r="DM520" s="209"/>
      <c r="DN520" s="209"/>
      <c r="DO520" s="209"/>
      <c r="DP520" s="209"/>
      <c r="DQ520" s="209"/>
      <c r="DR520" s="209"/>
      <c r="DS520" s="220"/>
      <c r="DT520" s="220"/>
      <c r="DU520" s="209"/>
      <c r="DV520" s="209"/>
      <c r="DW520" s="209"/>
      <c r="DX520" s="209"/>
      <c r="DY520" s="209"/>
      <c r="DZ520" s="209"/>
      <c r="EA520" s="209"/>
      <c r="EB520" s="209"/>
      <c r="EC520" s="209"/>
      <c r="ED520" s="209"/>
      <c r="EE520" s="209"/>
      <c r="EF520" s="209"/>
      <c r="EG520" s="209"/>
      <c r="EH520" s="209"/>
      <c r="EI520" s="209"/>
      <c r="EJ520" s="209"/>
      <c r="EK520" s="209"/>
      <c r="EL520" s="209"/>
      <c r="EM520" s="209"/>
      <c r="EN520" s="209"/>
      <c r="EO520" s="209"/>
      <c r="EP520" s="209"/>
      <c r="EQ520" s="209"/>
      <c r="ER520" s="209"/>
      <c r="ES520" s="209"/>
      <c r="ET520" s="209"/>
      <c r="EU520" s="209"/>
      <c r="EV520" s="209"/>
      <c r="EW520" s="209"/>
      <c r="EX520" s="209"/>
      <c r="EY520" s="209"/>
      <c r="EZ520" s="209"/>
      <c r="FA520" s="209"/>
      <c r="FB520" s="209"/>
      <c r="FC520" s="209"/>
      <c r="FD520" s="209"/>
      <c r="FE520" s="209"/>
      <c r="FF520" s="209"/>
      <c r="FG520" s="209"/>
      <c r="FH520" s="209"/>
      <c r="FI520" s="209"/>
      <c r="FJ520" s="209"/>
      <c r="FK520" s="209"/>
      <c r="FL520" s="209"/>
      <c r="FM520" s="209"/>
      <c r="FN520" s="209"/>
      <c r="FO520" s="209"/>
    </row>
    <row r="521" spans="110:171" hidden="1">
      <c r="DF521" s="1"/>
      <c r="DG521" s="209"/>
      <c r="DH521" s="209"/>
      <c r="DI521" s="209"/>
      <c r="DJ521" s="209"/>
      <c r="DK521" s="209"/>
      <c r="DL521" s="209"/>
      <c r="DM521" s="209"/>
      <c r="DN521" s="209"/>
      <c r="DO521" s="209"/>
      <c r="DP521" s="209"/>
      <c r="DQ521" s="209"/>
      <c r="DR521" s="209"/>
      <c r="DS521" s="220"/>
      <c r="DT521" s="220"/>
      <c r="DU521" s="209"/>
      <c r="DV521" s="209"/>
      <c r="DW521" s="209"/>
      <c r="DX521" s="209"/>
      <c r="DY521" s="209"/>
      <c r="DZ521" s="209"/>
      <c r="EA521" s="209"/>
      <c r="EB521" s="209"/>
      <c r="EC521" s="209"/>
      <c r="ED521" s="209"/>
      <c r="EE521" s="209"/>
      <c r="EF521" s="209"/>
      <c r="EG521" s="209"/>
      <c r="EH521" s="209"/>
      <c r="EI521" s="209"/>
      <c r="EJ521" s="209"/>
      <c r="EK521" s="209"/>
      <c r="EL521" s="209"/>
      <c r="EM521" s="209"/>
      <c r="EN521" s="209"/>
      <c r="EO521" s="209"/>
      <c r="EP521" s="209"/>
      <c r="EQ521" s="209"/>
      <c r="ER521" s="209"/>
      <c r="ES521" s="209"/>
      <c r="ET521" s="209"/>
      <c r="EU521" s="209"/>
      <c r="EV521" s="209"/>
      <c r="EW521" s="209"/>
      <c r="EX521" s="209"/>
      <c r="EY521" s="209"/>
      <c r="EZ521" s="209"/>
      <c r="FA521" s="209"/>
      <c r="FB521" s="209"/>
      <c r="FC521" s="209"/>
      <c r="FD521" s="209"/>
      <c r="FE521" s="209"/>
      <c r="FF521" s="209"/>
      <c r="FG521" s="209"/>
      <c r="FH521" s="209"/>
      <c r="FI521" s="209"/>
      <c r="FJ521" s="209"/>
      <c r="FK521" s="209"/>
      <c r="FL521" s="209"/>
      <c r="FM521" s="209"/>
      <c r="FN521" s="209"/>
      <c r="FO521" s="209"/>
    </row>
    <row r="522" spans="110:171" hidden="1">
      <c r="DF522" s="1"/>
      <c r="DG522" s="209"/>
      <c r="DH522" s="209"/>
      <c r="DI522" s="209"/>
      <c r="DJ522" s="209"/>
      <c r="DK522" s="209"/>
      <c r="DL522" s="209"/>
      <c r="DM522" s="209"/>
      <c r="DN522" s="209"/>
      <c r="DO522" s="209"/>
      <c r="DP522" s="209"/>
      <c r="DQ522" s="209"/>
      <c r="DR522" s="209"/>
      <c r="DS522" s="220"/>
      <c r="DT522" s="220"/>
      <c r="DU522" s="209"/>
      <c r="DV522" s="209"/>
      <c r="DW522" s="209"/>
      <c r="DX522" s="209"/>
      <c r="DY522" s="209"/>
      <c r="DZ522" s="209"/>
      <c r="EA522" s="209"/>
      <c r="EB522" s="209"/>
      <c r="EC522" s="209"/>
      <c r="ED522" s="209"/>
      <c r="EE522" s="209"/>
      <c r="EF522" s="209"/>
      <c r="EG522" s="209"/>
      <c r="EH522" s="209"/>
      <c r="EI522" s="209"/>
      <c r="EJ522" s="209"/>
      <c r="EK522" s="209"/>
      <c r="EL522" s="209"/>
      <c r="EM522" s="209"/>
      <c r="EN522" s="209"/>
      <c r="EO522" s="209"/>
      <c r="EP522" s="209"/>
      <c r="EQ522" s="209"/>
      <c r="ER522" s="209"/>
      <c r="ES522" s="209"/>
      <c r="ET522" s="209"/>
      <c r="EU522" s="209"/>
      <c r="EV522" s="209"/>
      <c r="EW522" s="209"/>
      <c r="EX522" s="209"/>
      <c r="EY522" s="209"/>
      <c r="EZ522" s="209"/>
      <c r="FA522" s="209"/>
      <c r="FB522" s="209"/>
      <c r="FC522" s="209"/>
      <c r="FD522" s="209"/>
      <c r="FE522" s="209"/>
      <c r="FF522" s="209"/>
      <c r="FG522" s="209"/>
      <c r="FH522" s="209"/>
      <c r="FI522" s="209"/>
      <c r="FJ522" s="209"/>
      <c r="FK522" s="209"/>
      <c r="FL522" s="209"/>
      <c r="FM522" s="209"/>
      <c r="FN522" s="209"/>
      <c r="FO522" s="209"/>
    </row>
    <row r="523" spans="110:171" hidden="1">
      <c r="DF523" s="1"/>
      <c r="DG523" s="209"/>
      <c r="DH523" s="209"/>
      <c r="DI523" s="209"/>
      <c r="DJ523" s="209"/>
      <c r="DK523" s="209"/>
      <c r="DL523" s="209"/>
      <c r="DM523" s="209"/>
      <c r="DN523" s="209"/>
      <c r="DO523" s="209"/>
      <c r="DP523" s="209"/>
      <c r="DQ523" s="209"/>
      <c r="DR523" s="209"/>
      <c r="DS523" s="220"/>
      <c r="DT523" s="220"/>
      <c r="DU523" s="209"/>
      <c r="DV523" s="209"/>
      <c r="DW523" s="209"/>
      <c r="DX523" s="209"/>
      <c r="DY523" s="209"/>
      <c r="DZ523" s="209"/>
      <c r="EA523" s="209"/>
      <c r="EB523" s="209"/>
      <c r="EC523" s="209"/>
      <c r="ED523" s="209"/>
      <c r="EE523" s="209"/>
      <c r="EF523" s="209"/>
      <c r="EG523" s="209"/>
      <c r="EH523" s="209"/>
      <c r="EI523" s="209"/>
      <c r="EJ523" s="209"/>
      <c r="EK523" s="209"/>
      <c r="EL523" s="209"/>
      <c r="EM523" s="209"/>
      <c r="EN523" s="209"/>
      <c r="EO523" s="209"/>
      <c r="EP523" s="209"/>
      <c r="EQ523" s="209"/>
      <c r="ER523" s="209"/>
      <c r="ES523" s="209"/>
      <c r="ET523" s="209"/>
      <c r="EU523" s="209"/>
      <c r="EV523" s="209"/>
      <c r="EW523" s="209"/>
      <c r="EX523" s="209"/>
      <c r="EY523" s="209"/>
      <c r="EZ523" s="209"/>
      <c r="FA523" s="209"/>
      <c r="FB523" s="209"/>
      <c r="FC523" s="209"/>
      <c r="FD523" s="209"/>
      <c r="FE523" s="209"/>
      <c r="FF523" s="209"/>
      <c r="FG523" s="209"/>
      <c r="FH523" s="209"/>
      <c r="FI523" s="209"/>
      <c r="FJ523" s="209"/>
      <c r="FK523" s="209"/>
      <c r="FL523" s="209"/>
      <c r="FM523" s="209"/>
      <c r="FN523" s="209"/>
      <c r="FO523" s="209"/>
    </row>
    <row r="524" spans="110:171" hidden="1">
      <c r="DF524" s="1"/>
      <c r="DG524" s="209"/>
      <c r="DH524" s="209"/>
      <c r="DI524" s="209"/>
      <c r="DJ524" s="209"/>
      <c r="DK524" s="209"/>
      <c r="DL524" s="209"/>
      <c r="DM524" s="209"/>
      <c r="DN524" s="209"/>
      <c r="DO524" s="209"/>
      <c r="DP524" s="209"/>
      <c r="DQ524" s="209"/>
      <c r="DR524" s="209"/>
      <c r="DS524" s="220"/>
      <c r="DT524" s="220"/>
      <c r="DU524" s="209"/>
      <c r="DV524" s="209"/>
      <c r="DW524" s="209"/>
      <c r="DX524" s="209"/>
      <c r="DY524" s="209"/>
      <c r="DZ524" s="209"/>
      <c r="EA524" s="209"/>
      <c r="EB524" s="209"/>
      <c r="EC524" s="209"/>
      <c r="ED524" s="209"/>
      <c r="EE524" s="209"/>
      <c r="EF524" s="209"/>
      <c r="EG524" s="209"/>
      <c r="EH524" s="209"/>
      <c r="EI524" s="209"/>
      <c r="EJ524" s="209"/>
      <c r="EK524" s="209"/>
      <c r="EL524" s="209"/>
      <c r="EM524" s="209"/>
      <c r="EN524" s="209"/>
      <c r="EO524" s="209"/>
      <c r="EP524" s="209"/>
      <c r="EQ524" s="209"/>
      <c r="ER524" s="209"/>
      <c r="ES524" s="209"/>
      <c r="ET524" s="209"/>
      <c r="EU524" s="209"/>
      <c r="EV524" s="209"/>
      <c r="EW524" s="209"/>
      <c r="EX524" s="209"/>
      <c r="EY524" s="209"/>
      <c r="EZ524" s="209"/>
      <c r="FA524" s="209"/>
      <c r="FB524" s="209"/>
      <c r="FC524" s="209"/>
      <c r="FD524" s="209"/>
      <c r="FE524" s="209"/>
      <c r="FF524" s="209"/>
      <c r="FG524" s="209"/>
      <c r="FH524" s="209"/>
      <c r="FI524" s="209"/>
      <c r="FJ524" s="209"/>
      <c r="FK524" s="209"/>
      <c r="FL524" s="209"/>
      <c r="FM524" s="209"/>
      <c r="FN524" s="209"/>
      <c r="FO524" s="209"/>
    </row>
    <row r="525" spans="110:171" hidden="1">
      <c r="DF525" s="1"/>
      <c r="DG525" s="209"/>
      <c r="DH525" s="209"/>
      <c r="DI525" s="209"/>
      <c r="DJ525" s="209"/>
      <c r="DK525" s="209"/>
      <c r="DL525" s="209"/>
      <c r="DM525" s="209"/>
      <c r="DN525" s="209"/>
      <c r="DO525" s="209"/>
      <c r="DP525" s="209"/>
      <c r="DQ525" s="209"/>
      <c r="DR525" s="209"/>
      <c r="DS525" s="220"/>
      <c r="DT525" s="220"/>
      <c r="DU525" s="209"/>
      <c r="DV525" s="209"/>
      <c r="DW525" s="209"/>
      <c r="DX525" s="209"/>
      <c r="DY525" s="209"/>
      <c r="DZ525" s="209"/>
      <c r="EA525" s="209"/>
      <c r="EB525" s="209"/>
      <c r="EC525" s="209"/>
      <c r="ED525" s="209"/>
      <c r="EE525" s="209"/>
      <c r="EF525" s="209"/>
      <c r="EG525" s="209"/>
      <c r="EH525" s="209"/>
      <c r="EI525" s="209"/>
      <c r="EJ525" s="209"/>
      <c r="EK525" s="209"/>
      <c r="EL525" s="209"/>
      <c r="EM525" s="209"/>
      <c r="EN525" s="209"/>
      <c r="EO525" s="209"/>
      <c r="EP525" s="209"/>
      <c r="EQ525" s="209"/>
      <c r="ER525" s="209"/>
      <c r="ES525" s="209"/>
      <c r="ET525" s="209"/>
      <c r="EU525" s="209"/>
      <c r="EV525" s="209"/>
      <c r="EW525" s="209"/>
      <c r="EX525" s="209"/>
      <c r="EY525" s="209"/>
      <c r="EZ525" s="209"/>
      <c r="FA525" s="209"/>
      <c r="FB525" s="209"/>
      <c r="FC525" s="209"/>
      <c r="FD525" s="209"/>
      <c r="FE525" s="209"/>
      <c r="FF525" s="209"/>
      <c r="FG525" s="209"/>
      <c r="FH525" s="209"/>
      <c r="FI525" s="209"/>
      <c r="FJ525" s="209"/>
      <c r="FK525" s="209"/>
      <c r="FL525" s="209"/>
      <c r="FM525" s="209"/>
      <c r="FN525" s="209"/>
      <c r="FO525" s="209"/>
    </row>
    <row r="526" spans="110:171" hidden="1">
      <c r="DF526" s="1"/>
      <c r="DG526" s="209"/>
      <c r="DH526" s="209"/>
      <c r="DI526" s="209"/>
      <c r="DJ526" s="209"/>
      <c r="DK526" s="209"/>
      <c r="DL526" s="209"/>
      <c r="DM526" s="209"/>
      <c r="DN526" s="209"/>
      <c r="DO526" s="209"/>
      <c r="DP526" s="209"/>
      <c r="DQ526" s="209"/>
      <c r="DR526" s="209"/>
      <c r="DS526" s="220"/>
      <c r="DT526" s="220"/>
      <c r="DU526" s="209"/>
      <c r="DV526" s="209"/>
      <c r="DW526" s="209"/>
      <c r="DX526" s="209"/>
      <c r="DY526" s="209"/>
      <c r="DZ526" s="209"/>
      <c r="EA526" s="209"/>
      <c r="EB526" s="209"/>
      <c r="EC526" s="209"/>
      <c r="ED526" s="209"/>
      <c r="EE526" s="209"/>
      <c r="EF526" s="209"/>
      <c r="EG526" s="209"/>
      <c r="EH526" s="209"/>
      <c r="EI526" s="209"/>
      <c r="EJ526" s="209"/>
      <c r="EK526" s="209"/>
      <c r="EL526" s="209"/>
      <c r="EM526" s="209"/>
      <c r="EN526" s="209"/>
      <c r="EO526" s="209"/>
      <c r="EP526" s="209"/>
      <c r="EQ526" s="209"/>
      <c r="ER526" s="209"/>
      <c r="ES526" s="209"/>
      <c r="ET526" s="209"/>
      <c r="EU526" s="209"/>
      <c r="EV526" s="209"/>
      <c r="EW526" s="209"/>
      <c r="EX526" s="209"/>
      <c r="EY526" s="209"/>
      <c r="EZ526" s="209"/>
      <c r="FA526" s="209"/>
      <c r="FB526" s="209"/>
      <c r="FC526" s="209"/>
      <c r="FD526" s="209"/>
      <c r="FE526" s="209"/>
      <c r="FF526" s="209"/>
      <c r="FG526" s="209"/>
      <c r="FH526" s="209"/>
      <c r="FI526" s="209"/>
      <c r="FJ526" s="209"/>
      <c r="FK526" s="209"/>
      <c r="FL526" s="209"/>
      <c r="FM526" s="209"/>
      <c r="FN526" s="209"/>
      <c r="FO526" s="209"/>
    </row>
    <row r="527" spans="110:171" hidden="1">
      <c r="DF527" s="1"/>
      <c r="DG527" s="209"/>
      <c r="DH527" s="209"/>
      <c r="DI527" s="209"/>
      <c r="DJ527" s="209"/>
      <c r="DK527" s="209"/>
      <c r="DL527" s="209"/>
      <c r="DM527" s="209"/>
      <c r="DN527" s="209"/>
      <c r="DO527" s="209"/>
      <c r="DP527" s="209"/>
      <c r="DQ527" s="209"/>
      <c r="DR527" s="209"/>
      <c r="DS527" s="220"/>
      <c r="DT527" s="220"/>
      <c r="DU527" s="209"/>
      <c r="DV527" s="209"/>
      <c r="DW527" s="209"/>
      <c r="DX527" s="209"/>
      <c r="DY527" s="209"/>
      <c r="DZ527" s="209"/>
      <c r="EA527" s="209"/>
      <c r="EB527" s="209"/>
      <c r="EC527" s="209"/>
      <c r="ED527" s="209"/>
      <c r="EE527" s="209"/>
      <c r="EF527" s="209"/>
      <c r="EG527" s="209"/>
      <c r="EH527" s="209"/>
      <c r="EI527" s="209"/>
      <c r="EJ527" s="209"/>
      <c r="EK527" s="209"/>
      <c r="EL527" s="209"/>
      <c r="EM527" s="209"/>
      <c r="EN527" s="209"/>
      <c r="EO527" s="209"/>
      <c r="EP527" s="209"/>
      <c r="EQ527" s="209"/>
      <c r="ER527" s="209"/>
      <c r="ES527" s="209"/>
      <c r="ET527" s="209"/>
      <c r="EU527" s="209"/>
      <c r="EV527" s="209"/>
      <c r="EW527" s="209"/>
      <c r="EX527" s="209"/>
      <c r="EY527" s="209"/>
      <c r="EZ527" s="209"/>
      <c r="FA527" s="209"/>
      <c r="FB527" s="209"/>
      <c r="FC527" s="209"/>
      <c r="FD527" s="209"/>
      <c r="FE527" s="209"/>
      <c r="FF527" s="209"/>
      <c r="FG527" s="209"/>
      <c r="FH527" s="209"/>
      <c r="FI527" s="209"/>
      <c r="FJ527" s="209"/>
      <c r="FK527" s="209"/>
      <c r="FL527" s="209"/>
      <c r="FM527" s="209"/>
      <c r="FN527" s="209"/>
      <c r="FO527" s="209"/>
    </row>
    <row r="528" spans="110:171" hidden="1">
      <c r="DF528" s="1"/>
      <c r="DG528" s="209"/>
      <c r="DH528" s="209"/>
      <c r="DI528" s="209"/>
      <c r="DJ528" s="209"/>
      <c r="DK528" s="209"/>
      <c r="DL528" s="209"/>
      <c r="DM528" s="209"/>
      <c r="DN528" s="209"/>
      <c r="DO528" s="209"/>
      <c r="DP528" s="209"/>
      <c r="DQ528" s="209"/>
      <c r="DR528" s="209"/>
      <c r="DS528" s="220"/>
      <c r="DT528" s="220"/>
      <c r="DU528" s="209"/>
      <c r="DV528" s="209"/>
      <c r="DW528" s="209"/>
      <c r="DX528" s="209"/>
      <c r="DY528" s="209"/>
      <c r="DZ528" s="209"/>
      <c r="EA528" s="209"/>
      <c r="EB528" s="209"/>
      <c r="EC528" s="209"/>
      <c r="ED528" s="209"/>
      <c r="EE528" s="209"/>
      <c r="EF528" s="209"/>
      <c r="EG528" s="209"/>
      <c r="EH528" s="209"/>
      <c r="EI528" s="209"/>
      <c r="EJ528" s="209"/>
      <c r="EK528" s="209"/>
      <c r="EL528" s="209"/>
      <c r="EM528" s="209"/>
      <c r="EN528" s="209"/>
      <c r="EO528" s="209"/>
      <c r="EP528" s="209"/>
      <c r="EQ528" s="209"/>
      <c r="ER528" s="209"/>
      <c r="ES528" s="209"/>
      <c r="ET528" s="209"/>
      <c r="EU528" s="209"/>
      <c r="EV528" s="209"/>
      <c r="EW528" s="209"/>
      <c r="EX528" s="209"/>
      <c r="EY528" s="209"/>
      <c r="EZ528" s="209"/>
      <c r="FA528" s="209"/>
      <c r="FB528" s="209"/>
      <c r="FC528" s="209"/>
      <c r="FD528" s="209"/>
      <c r="FE528" s="209"/>
      <c r="FF528" s="209"/>
      <c r="FG528" s="209"/>
      <c r="FH528" s="209"/>
      <c r="FI528" s="209"/>
      <c r="FJ528" s="209"/>
      <c r="FK528" s="209"/>
      <c r="FL528" s="209"/>
      <c r="FM528" s="209"/>
      <c r="FN528" s="209"/>
      <c r="FO528" s="209"/>
    </row>
    <row r="529" spans="109:171" hidden="1">
      <c r="DF529" s="1"/>
      <c r="DG529" s="209"/>
      <c r="DH529" s="209"/>
      <c r="DI529" s="209"/>
      <c r="DJ529" s="209"/>
      <c r="DK529" s="209"/>
      <c r="DL529" s="209"/>
      <c r="DM529" s="209"/>
      <c r="DN529" s="209"/>
      <c r="DO529" s="209"/>
      <c r="DP529" s="209"/>
      <c r="DQ529" s="209"/>
      <c r="DR529" s="209"/>
      <c r="DS529" s="220"/>
      <c r="DT529" s="220"/>
      <c r="DU529" s="209"/>
      <c r="DV529" s="209"/>
      <c r="DW529" s="209"/>
      <c r="DX529" s="209"/>
      <c r="DY529" s="209"/>
      <c r="DZ529" s="209"/>
      <c r="EA529" s="209"/>
      <c r="EB529" s="209"/>
      <c r="EC529" s="209"/>
      <c r="ED529" s="209"/>
      <c r="EE529" s="209"/>
      <c r="EF529" s="209"/>
      <c r="EG529" s="209"/>
      <c r="EH529" s="209"/>
      <c r="EI529" s="209"/>
      <c r="EJ529" s="209"/>
      <c r="EK529" s="209"/>
      <c r="EL529" s="209"/>
      <c r="EM529" s="209"/>
      <c r="EN529" s="209"/>
      <c r="EO529" s="209"/>
      <c r="EP529" s="209"/>
      <c r="EQ529" s="209"/>
      <c r="ER529" s="209"/>
      <c r="ES529" s="209"/>
      <c r="ET529" s="209"/>
      <c r="EU529" s="209"/>
      <c r="EV529" s="209"/>
      <c r="EW529" s="209"/>
      <c r="EX529" s="209"/>
      <c r="EY529" s="209"/>
      <c r="EZ529" s="209"/>
      <c r="FA529" s="209"/>
      <c r="FB529" s="209"/>
      <c r="FC529" s="209"/>
      <c r="FD529" s="209"/>
      <c r="FE529" s="209"/>
      <c r="FF529" s="209"/>
      <c r="FG529" s="209"/>
      <c r="FH529" s="209"/>
      <c r="FI529" s="209"/>
      <c r="FJ529" s="209"/>
      <c r="FK529" s="209"/>
      <c r="FL529" s="209"/>
      <c r="FM529" s="209"/>
      <c r="FN529" s="209"/>
      <c r="FO529" s="209"/>
    </row>
    <row r="530" spans="109:171" hidden="1">
      <c r="DF530" s="1"/>
      <c r="DG530" s="209"/>
      <c r="DH530" s="209"/>
      <c r="DI530" s="209"/>
      <c r="DJ530" s="209"/>
      <c r="DK530" s="209"/>
      <c r="DL530" s="209"/>
      <c r="DM530" s="209"/>
      <c r="DN530" s="209"/>
      <c r="DO530" s="209"/>
      <c r="DP530" s="209"/>
      <c r="DQ530" s="209"/>
      <c r="DR530" s="209"/>
      <c r="DS530" s="220"/>
      <c r="DT530" s="220"/>
      <c r="DU530" s="209"/>
      <c r="DV530" s="209"/>
      <c r="DW530" s="209"/>
      <c r="DX530" s="209"/>
      <c r="DY530" s="209"/>
      <c r="DZ530" s="209"/>
      <c r="EA530" s="209"/>
      <c r="EB530" s="209"/>
      <c r="EC530" s="209"/>
      <c r="ED530" s="209"/>
      <c r="EE530" s="209"/>
      <c r="EF530" s="209"/>
      <c r="EG530" s="209"/>
      <c r="EH530" s="209"/>
      <c r="EI530" s="209"/>
      <c r="EJ530" s="209"/>
      <c r="EK530" s="209"/>
      <c r="EL530" s="209"/>
      <c r="EM530" s="209"/>
      <c r="EN530" s="209"/>
      <c r="EO530" s="209"/>
      <c r="EP530" s="209"/>
      <c r="EQ530" s="209"/>
      <c r="ER530" s="209"/>
      <c r="ES530" s="209"/>
      <c r="ET530" s="209"/>
      <c r="EU530" s="209"/>
      <c r="EV530" s="209"/>
      <c r="EW530" s="209"/>
      <c r="EX530" s="209"/>
      <c r="EY530" s="209"/>
      <c r="EZ530" s="209"/>
      <c r="FA530" s="209"/>
      <c r="FB530" s="209"/>
      <c r="FC530" s="209"/>
      <c r="FD530" s="209"/>
      <c r="FE530" s="209"/>
      <c r="FF530" s="209"/>
      <c r="FG530" s="209"/>
      <c r="FH530" s="209"/>
      <c r="FI530" s="209"/>
      <c r="FJ530" s="209"/>
      <c r="FK530" s="209"/>
      <c r="FL530" s="209"/>
      <c r="FM530" s="209"/>
      <c r="FN530" s="209"/>
      <c r="FO530" s="209"/>
    </row>
    <row r="531" spans="109:171" hidden="1">
      <c r="DF531" s="1"/>
      <c r="DG531" s="209"/>
      <c r="DH531" s="209"/>
      <c r="DI531" s="209"/>
      <c r="DJ531" s="209"/>
      <c r="DK531" s="209"/>
      <c r="DL531" s="209"/>
      <c r="DM531" s="209"/>
      <c r="DN531" s="209"/>
      <c r="DO531" s="209"/>
      <c r="DP531" s="209"/>
      <c r="DQ531" s="209"/>
      <c r="DR531" s="209"/>
      <c r="DS531" s="220"/>
      <c r="DT531" s="220"/>
      <c r="DU531" s="209"/>
      <c r="DV531" s="209"/>
      <c r="DW531" s="209"/>
      <c r="DX531" s="209"/>
      <c r="DY531" s="209"/>
      <c r="DZ531" s="209"/>
      <c r="EA531" s="209"/>
      <c r="EB531" s="209"/>
      <c r="EC531" s="209"/>
      <c r="ED531" s="209"/>
      <c r="EE531" s="209"/>
      <c r="EF531" s="209"/>
      <c r="EG531" s="209"/>
      <c r="EH531" s="209"/>
      <c r="EI531" s="209"/>
      <c r="EJ531" s="209"/>
      <c r="EK531" s="209"/>
      <c r="EL531" s="209"/>
      <c r="EM531" s="209"/>
      <c r="EN531" s="209"/>
      <c r="EO531" s="209"/>
      <c r="EP531" s="209"/>
      <c r="EQ531" s="209"/>
      <c r="ER531" s="209"/>
      <c r="ES531" s="209"/>
      <c r="ET531" s="209"/>
      <c r="EU531" s="209"/>
      <c r="EV531" s="209"/>
      <c r="EW531" s="209"/>
      <c r="EX531" s="209"/>
      <c r="EY531" s="209"/>
      <c r="EZ531" s="209"/>
      <c r="FA531" s="209"/>
      <c r="FB531" s="209"/>
      <c r="FC531" s="209"/>
      <c r="FD531" s="209"/>
      <c r="FE531" s="209"/>
      <c r="FF531" s="209"/>
      <c r="FG531" s="209"/>
      <c r="FH531" s="209"/>
      <c r="FI531" s="209"/>
      <c r="FJ531" s="209"/>
      <c r="FK531" s="209"/>
      <c r="FL531" s="209"/>
      <c r="FM531" s="209"/>
      <c r="FN531" s="209"/>
      <c r="FO531" s="209"/>
    </row>
    <row r="532" spans="109:171" hidden="1">
      <c r="DF532" s="1"/>
      <c r="DG532" s="209"/>
      <c r="DH532" s="209"/>
      <c r="DI532" s="209"/>
      <c r="DJ532" s="209"/>
      <c r="DK532" s="209"/>
      <c r="DL532" s="209"/>
      <c r="DM532" s="209"/>
      <c r="DN532" s="209"/>
      <c r="DO532" s="209"/>
      <c r="DP532" s="209"/>
      <c r="DQ532" s="209"/>
      <c r="DR532" s="209"/>
      <c r="DS532" s="220"/>
      <c r="DT532" s="220"/>
      <c r="DU532" s="209"/>
      <c r="DV532" s="209"/>
      <c r="DW532" s="209"/>
      <c r="DX532" s="209"/>
      <c r="DY532" s="209"/>
      <c r="DZ532" s="209"/>
      <c r="EA532" s="209"/>
      <c r="EB532" s="209"/>
      <c r="EC532" s="209"/>
      <c r="ED532" s="209"/>
      <c r="EE532" s="209"/>
      <c r="EF532" s="209"/>
      <c r="EG532" s="209"/>
      <c r="EH532" s="209"/>
      <c r="EI532" s="209"/>
      <c r="EJ532" s="209"/>
      <c r="EK532" s="209"/>
      <c r="EL532" s="209"/>
      <c r="EM532" s="209"/>
      <c r="EN532" s="209"/>
      <c r="EO532" s="209"/>
      <c r="EP532" s="209"/>
      <c r="EQ532" s="209"/>
      <c r="ER532" s="209"/>
      <c r="ES532" s="209"/>
      <c r="ET532" s="209"/>
      <c r="EU532" s="209"/>
      <c r="EV532" s="209"/>
      <c r="EW532" s="209"/>
      <c r="EX532" s="209"/>
      <c r="EY532" s="209"/>
      <c r="EZ532" s="209"/>
      <c r="FA532" s="209"/>
      <c r="FB532" s="209"/>
      <c r="FC532" s="209"/>
      <c r="FD532" s="209"/>
      <c r="FE532" s="209"/>
      <c r="FF532" s="209"/>
      <c r="FG532" s="209"/>
      <c r="FH532" s="209"/>
      <c r="FI532" s="209"/>
      <c r="FJ532" s="209"/>
      <c r="FK532" s="209"/>
      <c r="FL532" s="209"/>
      <c r="FM532" s="209"/>
      <c r="FN532" s="209"/>
      <c r="FO532" s="209"/>
    </row>
    <row r="533" spans="109:171" hidden="1">
      <c r="DF533" s="1"/>
      <c r="DG533" s="209"/>
      <c r="DH533" s="209"/>
      <c r="DI533" s="209"/>
      <c r="DJ533" s="209"/>
      <c r="DK533" s="209"/>
      <c r="DL533" s="209"/>
      <c r="DM533" s="209"/>
      <c r="DN533" s="209"/>
      <c r="DO533" s="209"/>
      <c r="DP533" s="209"/>
      <c r="DQ533" s="209"/>
      <c r="DR533" s="209"/>
      <c r="DS533" s="220"/>
      <c r="DT533" s="220"/>
      <c r="DU533" s="209"/>
      <c r="DV533" s="209"/>
      <c r="DW533" s="209"/>
      <c r="DX533" s="209"/>
      <c r="DY533" s="209"/>
      <c r="DZ533" s="209"/>
      <c r="EA533" s="209"/>
      <c r="EB533" s="209"/>
      <c r="EC533" s="209"/>
      <c r="ED533" s="209"/>
      <c r="EE533" s="209"/>
      <c r="EF533" s="209"/>
      <c r="EG533" s="209"/>
      <c r="EH533" s="209"/>
      <c r="EI533" s="209"/>
      <c r="EJ533" s="209"/>
      <c r="EK533" s="209"/>
      <c r="EL533" s="209"/>
      <c r="EM533" s="209"/>
      <c r="EN533" s="209"/>
      <c r="EO533" s="209"/>
      <c r="EP533" s="209"/>
      <c r="EQ533" s="209"/>
      <c r="ER533" s="209"/>
      <c r="ES533" s="209"/>
      <c r="ET533" s="209"/>
      <c r="EU533" s="209"/>
      <c r="EV533" s="209"/>
      <c r="EW533" s="209"/>
      <c r="EX533" s="209"/>
      <c r="EY533" s="209"/>
      <c r="EZ533" s="209"/>
      <c r="FA533" s="209"/>
      <c r="FB533" s="209"/>
      <c r="FC533" s="209"/>
      <c r="FD533" s="209"/>
      <c r="FE533" s="209"/>
      <c r="FF533" s="209"/>
      <c r="FG533" s="209"/>
      <c r="FH533" s="209"/>
      <c r="FI533" s="209"/>
      <c r="FJ533" s="209"/>
      <c r="FK533" s="209"/>
      <c r="FL533" s="209"/>
      <c r="FM533" s="209"/>
      <c r="FN533" s="209"/>
      <c r="FO533" s="209"/>
    </row>
    <row r="534" spans="109:171" hidden="1">
      <c r="DF534" s="1"/>
      <c r="DG534" s="209"/>
      <c r="DH534" s="209"/>
      <c r="DI534" s="209"/>
      <c r="DJ534" s="209"/>
      <c r="DK534" s="209"/>
      <c r="DL534" s="209"/>
      <c r="DM534" s="209"/>
      <c r="DN534" s="209"/>
      <c r="DO534" s="209"/>
      <c r="DP534" s="209"/>
      <c r="DQ534" s="209"/>
      <c r="DR534" s="209"/>
      <c r="DS534" s="220"/>
      <c r="DT534" s="220"/>
      <c r="DU534" s="209"/>
      <c r="DV534" s="209"/>
      <c r="DW534" s="209"/>
      <c r="DX534" s="209"/>
      <c r="DY534" s="209"/>
      <c r="DZ534" s="209"/>
      <c r="EA534" s="209"/>
      <c r="EB534" s="209"/>
      <c r="EC534" s="209"/>
      <c r="ED534" s="209"/>
      <c r="EE534" s="209"/>
      <c r="EF534" s="209"/>
      <c r="EG534" s="209"/>
      <c r="EH534" s="209"/>
      <c r="EI534" s="209"/>
      <c r="EJ534" s="209"/>
      <c r="EK534" s="209"/>
      <c r="EL534" s="209"/>
      <c r="EM534" s="209"/>
      <c r="EN534" s="209"/>
      <c r="EO534" s="209"/>
      <c r="EP534" s="209"/>
      <c r="EQ534" s="209"/>
      <c r="ER534" s="209"/>
      <c r="ES534" s="209"/>
      <c r="ET534" s="209"/>
      <c r="EU534" s="209"/>
      <c r="EV534" s="209"/>
      <c r="EW534" s="209"/>
      <c r="EX534" s="209"/>
      <c r="EY534" s="209"/>
      <c r="EZ534" s="209"/>
      <c r="FA534" s="209"/>
      <c r="FB534" s="209"/>
      <c r="FC534" s="209"/>
      <c r="FD534" s="209"/>
      <c r="FE534" s="209"/>
      <c r="FF534" s="209"/>
      <c r="FG534" s="209"/>
      <c r="FH534" s="209"/>
      <c r="FI534" s="209"/>
      <c r="FJ534" s="209"/>
      <c r="FK534" s="209"/>
      <c r="FL534" s="209"/>
      <c r="FM534" s="209"/>
      <c r="FN534" s="209"/>
      <c r="FO534" s="209"/>
    </row>
    <row r="535" spans="109:171" hidden="1">
      <c r="DF535" s="1"/>
      <c r="DG535" s="209"/>
      <c r="DH535" s="209"/>
      <c r="DI535" s="209"/>
      <c r="DJ535" s="209"/>
      <c r="DK535" s="209"/>
      <c r="DL535" s="209"/>
      <c r="DM535" s="209"/>
      <c r="DN535" s="209"/>
      <c r="DO535" s="209"/>
      <c r="DP535" s="209"/>
      <c r="DQ535" s="209"/>
      <c r="DR535" s="209"/>
      <c r="DS535" s="220"/>
      <c r="DT535" s="220"/>
      <c r="DU535" s="209"/>
      <c r="DV535" s="209"/>
      <c r="DW535" s="209"/>
      <c r="DX535" s="209"/>
      <c r="DY535" s="209"/>
      <c r="DZ535" s="209"/>
      <c r="EA535" s="209"/>
      <c r="EB535" s="209"/>
      <c r="EC535" s="209"/>
      <c r="ED535" s="209"/>
      <c r="EE535" s="209"/>
      <c r="EF535" s="209"/>
      <c r="EG535" s="209"/>
      <c r="EH535" s="209"/>
      <c r="EI535" s="209"/>
      <c r="EJ535" s="209"/>
      <c r="EK535" s="209"/>
      <c r="EL535" s="209"/>
      <c r="EM535" s="209"/>
      <c r="EN535" s="209"/>
      <c r="EO535" s="209"/>
      <c r="EP535" s="209"/>
      <c r="EQ535" s="209"/>
      <c r="ER535" s="209"/>
      <c r="ES535" s="209"/>
      <c r="ET535" s="209"/>
      <c r="EU535" s="209"/>
      <c r="EV535" s="209"/>
      <c r="EW535" s="209"/>
      <c r="EX535" s="209"/>
      <c r="EY535" s="209"/>
      <c r="EZ535" s="209"/>
      <c r="FA535" s="209"/>
      <c r="FB535" s="209"/>
      <c r="FC535" s="209"/>
      <c r="FD535" s="209"/>
      <c r="FE535" s="209"/>
      <c r="FF535" s="209"/>
      <c r="FG535" s="209"/>
      <c r="FH535" s="209"/>
      <c r="FI535" s="209"/>
      <c r="FJ535" s="209"/>
      <c r="FK535" s="209"/>
      <c r="FL535" s="209"/>
      <c r="FM535" s="209"/>
      <c r="FN535" s="209"/>
      <c r="FO535" s="209"/>
    </row>
    <row r="536" spans="109:171" hidden="1">
      <c r="DF536" s="1"/>
      <c r="DG536" s="209"/>
      <c r="DH536" s="209"/>
      <c r="DI536" s="209"/>
      <c r="DJ536" s="209"/>
      <c r="DK536" s="209"/>
      <c r="DL536" s="209"/>
      <c r="DM536" s="209"/>
      <c r="DN536" s="209"/>
      <c r="DO536" s="209"/>
      <c r="DP536" s="209"/>
      <c r="DQ536" s="209"/>
      <c r="DR536" s="209"/>
      <c r="DS536" s="220"/>
      <c r="DT536" s="220"/>
      <c r="DU536" s="209"/>
      <c r="DV536" s="209"/>
      <c r="DW536" s="209"/>
      <c r="DX536" s="209"/>
      <c r="DY536" s="209"/>
      <c r="DZ536" s="209"/>
      <c r="EA536" s="209"/>
      <c r="EB536" s="209"/>
      <c r="EC536" s="209"/>
      <c r="ED536" s="209"/>
      <c r="EE536" s="209"/>
      <c r="EF536" s="209"/>
      <c r="EG536" s="209"/>
      <c r="EH536" s="209"/>
      <c r="EI536" s="209"/>
      <c r="EJ536" s="209"/>
      <c r="EK536" s="209"/>
      <c r="EL536" s="209"/>
      <c r="EM536" s="209"/>
      <c r="EN536" s="209"/>
      <c r="EO536" s="209"/>
      <c r="EP536" s="209"/>
      <c r="EQ536" s="209"/>
      <c r="ER536" s="209"/>
      <c r="ES536" s="209"/>
      <c r="ET536" s="209"/>
      <c r="EU536" s="209"/>
      <c r="EV536" s="209"/>
      <c r="EW536" s="209"/>
      <c r="EX536" s="209"/>
      <c r="EY536" s="209"/>
      <c r="EZ536" s="209"/>
      <c r="FA536" s="209"/>
      <c r="FB536" s="209"/>
      <c r="FC536" s="209"/>
      <c r="FD536" s="209"/>
      <c r="FE536" s="209"/>
      <c r="FF536" s="209"/>
      <c r="FG536" s="209"/>
      <c r="FH536" s="209"/>
      <c r="FI536" s="209"/>
      <c r="FJ536" s="209"/>
      <c r="FK536" s="209"/>
      <c r="FL536" s="209"/>
      <c r="FM536" s="209"/>
      <c r="FN536" s="209"/>
      <c r="FO536" s="209"/>
    </row>
    <row r="537" spans="109:171" hidden="1">
      <c r="DF537" s="1"/>
      <c r="DG537" s="209"/>
      <c r="DH537" s="209"/>
      <c r="DI537" s="209"/>
      <c r="DJ537" s="209"/>
      <c r="DK537" s="209"/>
      <c r="DL537" s="209"/>
      <c r="DM537" s="209"/>
      <c r="DN537" s="209"/>
      <c r="DO537" s="209"/>
      <c r="DP537" s="209"/>
      <c r="DQ537" s="209"/>
      <c r="DR537" s="209"/>
      <c r="DS537" s="220"/>
      <c r="DT537" s="220"/>
      <c r="DU537" s="209"/>
      <c r="DV537" s="209"/>
      <c r="DW537" s="209"/>
      <c r="DX537" s="209"/>
      <c r="DY537" s="209"/>
      <c r="DZ537" s="209"/>
      <c r="EA537" s="209"/>
      <c r="EB537" s="209"/>
      <c r="EC537" s="209"/>
      <c r="ED537" s="209"/>
      <c r="EE537" s="209"/>
      <c r="EF537" s="209"/>
      <c r="EG537" s="209"/>
      <c r="EH537" s="209"/>
      <c r="EI537" s="209"/>
      <c r="EJ537" s="209"/>
      <c r="EK537" s="209"/>
      <c r="EL537" s="209"/>
      <c r="EM537" s="209"/>
      <c r="EN537" s="209"/>
      <c r="EO537" s="209"/>
      <c r="EP537" s="209"/>
      <c r="EQ537" s="209"/>
      <c r="ER537" s="209"/>
      <c r="ES537" s="209"/>
      <c r="ET537" s="209"/>
      <c r="EU537" s="209"/>
      <c r="EV537" s="209"/>
      <c r="EW537" s="209"/>
      <c r="EX537" s="209"/>
      <c r="EY537" s="209"/>
      <c r="EZ537" s="209"/>
      <c r="FA537" s="209"/>
      <c r="FB537" s="209"/>
      <c r="FC537" s="209"/>
      <c r="FD537" s="209"/>
      <c r="FE537" s="209"/>
      <c r="FF537" s="209"/>
      <c r="FG537" s="209"/>
      <c r="FH537" s="209"/>
      <c r="FI537" s="209"/>
      <c r="FJ537" s="209"/>
      <c r="FK537" s="209"/>
      <c r="FL537" s="209"/>
      <c r="FM537" s="209"/>
      <c r="FN537" s="209"/>
      <c r="FO537" s="209"/>
    </row>
    <row r="538" spans="109:171" hidden="1">
      <c r="DF538" s="1"/>
      <c r="DG538" s="209"/>
      <c r="DH538" s="209"/>
      <c r="DI538" s="209"/>
      <c r="DJ538" s="209"/>
      <c r="DK538" s="209"/>
      <c r="DL538" s="209"/>
      <c r="DM538" s="209"/>
      <c r="DN538" s="209"/>
      <c r="DO538" s="209"/>
      <c r="DP538" s="209"/>
      <c r="DQ538" s="209"/>
      <c r="DR538" s="209"/>
      <c r="DS538" s="220"/>
      <c r="DT538" s="220"/>
      <c r="DU538" s="209"/>
      <c r="DV538" s="209"/>
      <c r="DW538" s="209"/>
      <c r="DX538" s="209"/>
      <c r="DY538" s="209"/>
      <c r="DZ538" s="209"/>
      <c r="EA538" s="209"/>
      <c r="EB538" s="209"/>
      <c r="EC538" s="209"/>
      <c r="ED538" s="209"/>
      <c r="EE538" s="209"/>
      <c r="EF538" s="209"/>
      <c r="EG538" s="209"/>
      <c r="EH538" s="209"/>
      <c r="EI538" s="209"/>
      <c r="EJ538" s="209"/>
      <c r="EK538" s="209"/>
      <c r="EL538" s="209"/>
      <c r="EM538" s="209"/>
      <c r="EN538" s="209"/>
      <c r="EO538" s="209"/>
      <c r="EP538" s="209"/>
      <c r="EQ538" s="209"/>
      <c r="ER538" s="209"/>
      <c r="ES538" s="209"/>
      <c r="ET538" s="209"/>
      <c r="EU538" s="209"/>
      <c r="EV538" s="209"/>
      <c r="EW538" s="209"/>
      <c r="EX538" s="209"/>
      <c r="EY538" s="209"/>
      <c r="EZ538" s="209"/>
      <c r="FA538" s="209"/>
      <c r="FB538" s="209"/>
      <c r="FC538" s="209"/>
      <c r="FD538" s="209"/>
      <c r="FE538" s="209"/>
      <c r="FF538" s="209"/>
      <c r="FG538" s="209"/>
      <c r="FH538" s="209"/>
      <c r="FI538" s="209"/>
      <c r="FJ538" s="209"/>
      <c r="FK538" s="209"/>
      <c r="FL538" s="209"/>
      <c r="FM538" s="209"/>
      <c r="FN538" s="209"/>
      <c r="FO538" s="209"/>
    </row>
    <row r="539" spans="109:171" hidden="1">
      <c r="DF539" s="1"/>
      <c r="DG539" s="209"/>
      <c r="DH539" s="209"/>
      <c r="DI539" s="209"/>
      <c r="DJ539" s="209"/>
      <c r="DK539" s="209"/>
      <c r="DL539" s="209"/>
      <c r="DM539" s="209"/>
      <c r="DN539" s="209"/>
      <c r="DO539" s="209"/>
      <c r="DP539" s="209"/>
      <c r="DQ539" s="209"/>
      <c r="DR539" s="209"/>
      <c r="DS539" s="220"/>
      <c r="DT539" s="220"/>
      <c r="DU539" s="209"/>
      <c r="DV539" s="209"/>
      <c r="DW539" s="209"/>
      <c r="DX539" s="209"/>
      <c r="DY539" s="209"/>
      <c r="DZ539" s="209"/>
      <c r="EA539" s="209"/>
      <c r="EB539" s="209"/>
      <c r="EC539" s="209"/>
      <c r="ED539" s="209"/>
      <c r="EE539" s="209"/>
      <c r="EF539" s="209"/>
      <c r="EG539" s="209"/>
      <c r="EH539" s="209"/>
      <c r="EI539" s="209"/>
      <c r="EJ539" s="209"/>
      <c r="EK539" s="209"/>
      <c r="EL539" s="209"/>
      <c r="EM539" s="209"/>
      <c r="EN539" s="209"/>
      <c r="EO539" s="209"/>
      <c r="EP539" s="209"/>
      <c r="EQ539" s="209"/>
      <c r="ER539" s="209"/>
      <c r="ES539" s="209"/>
      <c r="ET539" s="209"/>
      <c r="EU539" s="209"/>
      <c r="EV539" s="209"/>
      <c r="EW539" s="209"/>
      <c r="EX539" s="209"/>
      <c r="EY539" s="209"/>
      <c r="EZ539" s="209"/>
      <c r="FA539" s="209"/>
      <c r="FB539" s="209"/>
      <c r="FC539" s="209"/>
      <c r="FD539" s="209"/>
      <c r="FE539" s="209"/>
      <c r="FF539" s="209"/>
      <c r="FG539" s="209"/>
      <c r="FH539" s="209"/>
      <c r="FI539" s="209"/>
      <c r="FJ539" s="209"/>
      <c r="FK539" s="209"/>
      <c r="FL539" s="209"/>
      <c r="FM539" s="209"/>
      <c r="FN539" s="209"/>
      <c r="FO539" s="209"/>
    </row>
    <row r="540" spans="109:171" ht="16.2" hidden="1">
      <c r="DE540" s="426"/>
      <c r="DF540" s="427"/>
      <c r="DG540" s="295"/>
      <c r="DH540" s="295"/>
      <c r="DI540" s="428"/>
      <c r="DJ540" s="295"/>
      <c r="DK540" s="295"/>
      <c r="DL540" s="295"/>
      <c r="DM540" s="428"/>
      <c r="DN540" s="428"/>
      <c r="DO540" s="295"/>
      <c r="DP540" s="295"/>
      <c r="DQ540" s="295"/>
      <c r="DR540" s="295"/>
      <c r="DS540" s="295"/>
      <c r="DT540" s="295"/>
      <c r="DU540" s="295"/>
      <c r="DV540" s="294"/>
      <c r="DW540" s="209"/>
      <c r="DX540" s="209"/>
      <c r="DY540" s="209"/>
      <c r="DZ540" s="209"/>
      <c r="EA540" s="209"/>
      <c r="EB540" s="209"/>
      <c r="EC540" s="209"/>
      <c r="ED540" s="209"/>
      <c r="EE540" s="209"/>
      <c r="EF540" s="209"/>
      <c r="EG540" s="209"/>
      <c r="EH540" s="209"/>
      <c r="EI540" s="209"/>
      <c r="EJ540" s="209"/>
      <c r="EK540" s="209"/>
      <c r="EL540" s="209"/>
      <c r="EM540" s="209"/>
      <c r="EN540" s="209"/>
      <c r="EO540" s="209"/>
      <c r="EP540" s="209"/>
      <c r="EQ540" s="209"/>
      <c r="ER540" s="209"/>
      <c r="ES540" s="209"/>
      <c r="ET540" s="209"/>
      <c r="EU540" s="209"/>
      <c r="EV540" s="209"/>
      <c r="EW540" s="209"/>
      <c r="EX540" s="209"/>
      <c r="EY540" s="209"/>
      <c r="EZ540" s="209"/>
      <c r="FA540" s="209"/>
      <c r="FB540" s="209"/>
      <c r="FC540" s="209"/>
      <c r="FD540" s="209"/>
      <c r="FE540" s="209"/>
      <c r="FF540" s="209"/>
      <c r="FG540" s="209"/>
      <c r="FH540" s="209"/>
      <c r="FI540" s="209"/>
      <c r="FJ540" s="209"/>
      <c r="FK540" s="209"/>
      <c r="FL540" s="209"/>
      <c r="FM540" s="209"/>
      <c r="FN540" s="209"/>
      <c r="FO540" s="209"/>
    </row>
    <row r="541" spans="109:171" ht="16.2" hidden="1">
      <c r="DE541" s="426"/>
      <c r="DF541" s="427"/>
      <c r="DG541" s="295"/>
      <c r="DH541" s="295"/>
      <c r="DI541" s="429"/>
      <c r="DJ541" s="295"/>
      <c r="DK541" s="295"/>
      <c r="DL541" s="295"/>
      <c r="DM541" s="295"/>
      <c r="DN541" s="428"/>
      <c r="DO541" s="295"/>
      <c r="DP541" s="295"/>
      <c r="DQ541" s="295"/>
      <c r="DR541" s="295"/>
      <c r="DS541" s="295"/>
      <c r="DT541" s="295"/>
      <c r="DU541" s="295"/>
      <c r="DV541" s="294"/>
      <c r="DW541" s="209"/>
      <c r="DX541" s="209"/>
      <c r="DY541" s="209"/>
      <c r="DZ541" s="209"/>
      <c r="EA541" s="209"/>
      <c r="EB541" s="209"/>
      <c r="EC541" s="209"/>
      <c r="ED541" s="209"/>
      <c r="EE541" s="209"/>
      <c r="EF541" s="209"/>
      <c r="EG541" s="209"/>
      <c r="EH541" s="209"/>
      <c r="EI541" s="209"/>
      <c r="EJ541" s="209"/>
      <c r="EK541" s="209"/>
      <c r="EL541" s="209"/>
      <c r="EM541" s="209"/>
      <c r="EN541" s="209"/>
      <c r="EO541" s="209"/>
      <c r="EP541" s="209"/>
      <c r="EQ541" s="209"/>
      <c r="ER541" s="209"/>
      <c r="ES541" s="209"/>
      <c r="ET541" s="209"/>
      <c r="EU541" s="209"/>
      <c r="EV541" s="209"/>
      <c r="EW541" s="209"/>
      <c r="EX541" s="209"/>
      <c r="EY541" s="209"/>
      <c r="EZ541" s="209"/>
      <c r="FA541" s="209"/>
      <c r="FB541" s="209"/>
      <c r="FC541" s="209"/>
      <c r="FD541" s="209"/>
      <c r="FE541" s="209"/>
      <c r="FF541" s="209"/>
      <c r="FG541" s="209"/>
      <c r="FH541" s="209"/>
      <c r="FI541" s="209"/>
      <c r="FJ541" s="209"/>
      <c r="FK541" s="209"/>
      <c r="FL541" s="209"/>
      <c r="FM541" s="209"/>
      <c r="FN541" s="209"/>
      <c r="FO541" s="209"/>
    </row>
    <row r="542" spans="109:171" ht="16.2" hidden="1">
      <c r="DE542" s="426"/>
      <c r="DF542" s="427"/>
      <c r="DG542" s="295"/>
      <c r="DH542" s="295"/>
      <c r="DI542" s="429">
        <v>180</v>
      </c>
      <c r="DJ542" s="295"/>
      <c r="DK542" s="295"/>
      <c r="DL542" s="295"/>
      <c r="DM542" s="295"/>
      <c r="DN542" s="428"/>
      <c r="DO542" s="295"/>
      <c r="DP542" s="295"/>
      <c r="DQ542" s="295"/>
      <c r="DR542" s="295"/>
      <c r="DS542" s="295"/>
      <c r="DT542" s="295"/>
      <c r="DU542" s="295"/>
      <c r="DV542" s="294"/>
      <c r="DW542" s="209"/>
      <c r="DX542" s="209"/>
      <c r="DY542" s="209"/>
      <c r="DZ542" s="209"/>
      <c r="EA542" s="209"/>
      <c r="EB542" s="209"/>
      <c r="EC542" s="209"/>
      <c r="ED542" s="209"/>
      <c r="EE542" s="209"/>
      <c r="EF542" s="209"/>
      <c r="EG542" s="209"/>
      <c r="EH542" s="209"/>
      <c r="EI542" s="209"/>
      <c r="EJ542" s="209"/>
      <c r="EK542" s="209"/>
      <c r="EL542" s="209"/>
      <c r="EM542" s="209"/>
      <c r="EN542" s="209"/>
      <c r="EO542" s="209"/>
      <c r="EP542" s="209"/>
      <c r="EQ542" s="209"/>
      <c r="ER542" s="209"/>
      <c r="ES542" s="209"/>
      <c r="ET542" s="209"/>
      <c r="EU542" s="209"/>
      <c r="EV542" s="209"/>
      <c r="EW542" s="209"/>
      <c r="EX542" s="209"/>
      <c r="EY542" s="209"/>
      <c r="EZ542" s="209"/>
      <c r="FA542" s="209"/>
      <c r="FB542" s="209"/>
      <c r="FC542" s="209"/>
      <c r="FD542" s="209"/>
      <c r="FE542" s="209"/>
      <c r="FF542" s="209"/>
      <c r="FG542" s="209"/>
      <c r="FH542" s="209"/>
      <c r="FI542" s="209"/>
      <c r="FJ542" s="209"/>
      <c r="FK542" s="209"/>
      <c r="FL542" s="209"/>
      <c r="FM542" s="209"/>
      <c r="FN542" s="209"/>
      <c r="FO542" s="209"/>
    </row>
    <row r="543" spans="109:171" ht="16.2" hidden="1">
      <c r="DE543" s="426"/>
      <c r="DF543" s="427"/>
      <c r="DG543" s="295"/>
      <c r="DH543" s="295"/>
      <c r="DI543" s="295">
        <v>150</v>
      </c>
      <c r="DJ543" s="295"/>
      <c r="DK543" s="295"/>
      <c r="DL543" s="295"/>
      <c r="DM543" s="295"/>
      <c r="DN543" s="428"/>
      <c r="DO543" s="295"/>
      <c r="DP543" s="295"/>
      <c r="DQ543" s="295"/>
      <c r="DR543" s="295"/>
      <c r="DS543" s="295"/>
      <c r="DT543" s="295"/>
      <c r="DU543" s="295"/>
      <c r="DV543" s="294"/>
      <c r="DW543" s="209"/>
      <c r="DX543" s="209"/>
      <c r="DY543" s="209"/>
      <c r="DZ543" s="243"/>
      <c r="EA543" s="209"/>
      <c r="EB543" s="209"/>
      <c r="EC543" s="243"/>
      <c r="ED543" s="209"/>
      <c r="EE543" s="209"/>
      <c r="EF543" s="209"/>
      <c r="EG543" s="209"/>
      <c r="EH543" s="209"/>
      <c r="EI543" s="209"/>
      <c r="EJ543" s="209"/>
      <c r="EK543" s="209"/>
      <c r="EL543" s="209"/>
      <c r="EM543" s="209"/>
      <c r="EN543" s="209"/>
      <c r="EO543" s="209"/>
      <c r="EP543" s="209"/>
      <c r="EQ543" s="209"/>
      <c r="ER543" s="209"/>
      <c r="ES543" s="209"/>
      <c r="ET543" s="209"/>
      <c r="EU543" s="209"/>
      <c r="EV543" s="209"/>
      <c r="EW543" s="209"/>
      <c r="EX543" s="209"/>
      <c r="EY543" s="209"/>
      <c r="EZ543" s="209"/>
      <c r="FA543" s="209"/>
      <c r="FB543" s="209"/>
      <c r="FC543" s="209"/>
      <c r="FD543" s="209"/>
      <c r="FE543" s="209"/>
      <c r="FF543" s="209"/>
      <c r="FG543" s="209"/>
      <c r="FH543" s="209"/>
      <c r="FI543" s="209"/>
      <c r="FJ543" s="209"/>
      <c r="FK543" s="209"/>
      <c r="FL543" s="209"/>
      <c r="FM543" s="209"/>
      <c r="FN543" s="209"/>
      <c r="FO543" s="209"/>
    </row>
    <row r="544" spans="109:171" ht="16.2" hidden="1">
      <c r="DE544" s="426"/>
      <c r="DF544" s="427"/>
      <c r="DG544" s="295"/>
      <c r="DH544" s="295"/>
      <c r="DI544" s="295">
        <v>145</v>
      </c>
      <c r="DJ544" s="295"/>
      <c r="DK544" s="295"/>
      <c r="DL544" s="295"/>
      <c r="DM544" s="295"/>
      <c r="DN544" s="428"/>
      <c r="DO544" s="295"/>
      <c r="DP544" s="295"/>
      <c r="DQ544" s="295"/>
      <c r="DR544" s="295"/>
      <c r="DS544" s="295"/>
      <c r="DT544" s="295"/>
      <c r="DU544" s="295"/>
      <c r="DV544" s="294"/>
      <c r="DW544" s="209"/>
      <c r="DX544" s="209"/>
      <c r="DY544" s="209"/>
      <c r="DZ544" s="243"/>
      <c r="EA544" s="209"/>
      <c r="EB544" s="209"/>
      <c r="EC544" s="243"/>
      <c r="ED544" s="209"/>
      <c r="EE544" s="209"/>
      <c r="EF544" s="209"/>
      <c r="EG544" s="209"/>
      <c r="EH544" s="209"/>
      <c r="EI544" s="209"/>
      <c r="EJ544" s="209"/>
      <c r="EK544" s="209"/>
      <c r="EL544" s="209"/>
      <c r="EM544" s="209"/>
      <c r="EN544" s="209"/>
      <c r="EO544" s="209"/>
      <c r="EP544" s="209"/>
      <c r="EQ544" s="209"/>
      <c r="ER544" s="209"/>
      <c r="ES544" s="209"/>
      <c r="ET544" s="209"/>
      <c r="EU544" s="209"/>
      <c r="EV544" s="209"/>
      <c r="EW544" s="209"/>
      <c r="EX544" s="209"/>
      <c r="EY544" s="209"/>
      <c r="EZ544" s="209"/>
      <c r="FA544" s="209"/>
      <c r="FB544" s="209"/>
      <c r="FC544" s="209"/>
      <c r="FD544" s="209"/>
      <c r="FE544" s="209"/>
      <c r="FF544" s="209"/>
      <c r="FG544" s="209"/>
      <c r="FH544" s="209"/>
      <c r="FI544" s="209"/>
      <c r="FJ544" s="209"/>
      <c r="FK544" s="209"/>
      <c r="FL544" s="209"/>
      <c r="FM544" s="209"/>
      <c r="FN544" s="209"/>
      <c r="FO544" s="209"/>
    </row>
    <row r="545" spans="109:171" ht="16.2" hidden="1">
      <c r="DE545" s="426"/>
      <c r="DF545" s="427"/>
      <c r="DG545" s="295"/>
      <c r="DH545" s="295"/>
      <c r="DI545" s="295"/>
      <c r="DJ545" s="295"/>
      <c r="DK545" s="295"/>
      <c r="DL545" s="295"/>
      <c r="DM545" s="295"/>
      <c r="DN545" s="295"/>
      <c r="DO545" s="295"/>
      <c r="DP545" s="295"/>
      <c r="DQ545" s="295"/>
      <c r="DR545" s="295"/>
      <c r="DS545" s="295"/>
      <c r="DT545" s="295"/>
      <c r="DU545" s="295"/>
      <c r="DV545" s="294"/>
      <c r="DW545" s="209"/>
      <c r="DX545" s="209"/>
      <c r="DY545" s="209"/>
      <c r="DZ545" s="1559"/>
      <c r="EA545" s="1559"/>
      <c r="EB545" s="1559"/>
      <c r="EC545" s="1559"/>
      <c r="ED545" s="209"/>
      <c r="EE545" s="209"/>
      <c r="EF545" s="209"/>
      <c r="EG545" s="209"/>
      <c r="EH545" s="209"/>
      <c r="EI545" s="209"/>
      <c r="EJ545" s="209"/>
      <c r="EK545" s="209"/>
      <c r="EL545" s="209"/>
      <c r="EM545" s="209"/>
      <c r="EN545" s="209"/>
      <c r="EO545" s="209"/>
      <c r="EP545" s="209"/>
      <c r="EQ545" s="209"/>
      <c r="ER545" s="209"/>
      <c r="ES545" s="209"/>
      <c r="ET545" s="209"/>
      <c r="EU545" s="209"/>
      <c r="EV545" s="209"/>
      <c r="EW545" s="209"/>
      <c r="EX545" s="209"/>
      <c r="EY545" s="209"/>
      <c r="EZ545" s="209"/>
      <c r="FA545" s="209"/>
      <c r="FB545" s="209"/>
      <c r="FC545" s="209"/>
      <c r="FD545" s="209"/>
      <c r="FE545" s="209"/>
      <c r="FF545" s="209"/>
      <c r="FG545" s="209"/>
      <c r="FH545" s="209"/>
      <c r="FI545" s="209"/>
      <c r="FJ545" s="209"/>
      <c r="FK545" s="209"/>
      <c r="FL545" s="209"/>
      <c r="FM545" s="209"/>
      <c r="FN545" s="209"/>
      <c r="FO545" s="209"/>
    </row>
    <row r="546" spans="109:171" ht="16.2" hidden="1">
      <c r="DE546" s="426"/>
      <c r="DF546" s="427"/>
      <c r="DG546" s="295"/>
      <c r="DH546" s="295"/>
      <c r="DI546" s="295"/>
      <c r="DJ546" s="295"/>
      <c r="DK546" s="295"/>
      <c r="DL546" s="295"/>
      <c r="DM546" s="295"/>
      <c r="DN546" s="295"/>
      <c r="DO546" s="295"/>
      <c r="DP546" s="295"/>
      <c r="DQ546" s="295"/>
      <c r="DR546" s="295"/>
      <c r="DS546" s="295"/>
      <c r="DT546" s="295"/>
      <c r="DU546" s="295"/>
      <c r="DV546" s="294"/>
      <c r="DW546" s="209"/>
      <c r="DX546" s="209"/>
      <c r="DY546" s="209"/>
      <c r="DZ546" s="306"/>
      <c r="EA546" s="430"/>
      <c r="EB546" s="431"/>
      <c r="EC546" s="306"/>
      <c r="ED546" s="209"/>
      <c r="EE546" s="209"/>
      <c r="EF546" s="209"/>
      <c r="EG546" s="209"/>
      <c r="EH546" s="209"/>
      <c r="EI546" s="209"/>
      <c r="EJ546" s="209"/>
      <c r="EK546" s="209"/>
      <c r="EL546" s="209"/>
      <c r="EM546" s="209"/>
      <c r="EN546" s="209"/>
      <c r="EO546" s="209"/>
      <c r="EP546" s="209"/>
      <c r="EQ546" s="209"/>
      <c r="ER546" s="209"/>
      <c r="ES546" s="209"/>
      <c r="ET546" s="209"/>
      <c r="EU546" s="209"/>
      <c r="EV546" s="209"/>
      <c r="EW546" s="209"/>
      <c r="EX546" s="209"/>
      <c r="EY546" s="209"/>
      <c r="EZ546" s="209"/>
      <c r="FA546" s="209"/>
      <c r="FB546" s="209"/>
      <c r="FC546" s="209"/>
      <c r="FD546" s="209"/>
      <c r="FE546" s="209"/>
      <c r="FF546" s="209"/>
      <c r="FG546" s="209"/>
      <c r="FH546" s="209"/>
      <c r="FI546" s="209"/>
      <c r="FJ546" s="209"/>
      <c r="FK546" s="209"/>
      <c r="FL546" s="209"/>
      <c r="FM546" s="209"/>
      <c r="FN546" s="209"/>
      <c r="FO546" s="209"/>
    </row>
    <row r="547" spans="109:171" ht="16.2" hidden="1">
      <c r="DE547" s="426"/>
      <c r="DF547" s="427"/>
      <c r="DG547" s="295"/>
      <c r="DH547" s="432"/>
      <c r="DI547" s="432"/>
      <c r="DJ547" s="432"/>
      <c r="DK547" s="432"/>
      <c r="DL547" s="295"/>
      <c r="DM547" s="295"/>
      <c r="DN547" s="295"/>
      <c r="DO547" s="295"/>
      <c r="DP547" s="295"/>
      <c r="DQ547" s="295"/>
      <c r="DR547" s="295"/>
      <c r="DS547" s="295"/>
      <c r="DT547" s="295"/>
      <c r="DU547" s="295"/>
      <c r="DV547" s="294"/>
      <c r="DW547" s="209"/>
      <c r="DX547" s="209"/>
      <c r="DY547" s="209"/>
      <c r="DZ547" s="306"/>
      <c r="EA547" s="1560"/>
      <c r="EB547" s="431"/>
      <c r="EC547" s="306"/>
      <c r="ED547" s="209"/>
      <c r="EE547" s="209"/>
      <c r="EF547" s="209"/>
      <c r="EG547" s="209"/>
      <c r="EH547" s="209"/>
      <c r="EI547" s="209"/>
      <c r="EJ547" s="209"/>
      <c r="EK547" s="209"/>
      <c r="EL547" s="209"/>
      <c r="EM547" s="209"/>
      <c r="EN547" s="209"/>
      <c r="EO547" s="209"/>
      <c r="EP547" s="209"/>
      <c r="EQ547" s="209"/>
      <c r="ER547" s="209"/>
      <c r="ES547" s="209"/>
      <c r="ET547" s="209"/>
      <c r="EU547" s="209"/>
      <c r="EV547" s="209"/>
      <c r="EW547" s="209"/>
      <c r="EX547" s="209"/>
      <c r="EY547" s="209"/>
      <c r="EZ547" s="209"/>
      <c r="FA547" s="209"/>
      <c r="FB547" s="209"/>
      <c r="FC547" s="209"/>
      <c r="FD547" s="209"/>
      <c r="FE547" s="209"/>
      <c r="FF547" s="209"/>
      <c r="FG547" s="209"/>
      <c r="FH547" s="209"/>
      <c r="FI547" s="209"/>
      <c r="FJ547" s="209"/>
      <c r="FK547" s="209"/>
      <c r="FL547" s="209"/>
      <c r="FM547" s="209"/>
      <c r="FN547" s="209"/>
      <c r="FO547" s="209"/>
    </row>
    <row r="548" spans="109:171" ht="16.2" hidden="1">
      <c r="DE548" s="426"/>
      <c r="DF548" s="427"/>
      <c r="DG548" s="295"/>
      <c r="DH548" s="433"/>
      <c r="DI548" s="433"/>
      <c r="DJ548" s="433"/>
      <c r="DK548" s="433"/>
      <c r="DL548" s="295"/>
      <c r="DM548" s="295"/>
      <c r="DN548" s="295"/>
      <c r="DO548" s="295"/>
      <c r="DP548" s="295"/>
      <c r="DQ548" s="295"/>
      <c r="DR548" s="295"/>
      <c r="DS548" s="295"/>
      <c r="DT548" s="295"/>
      <c r="DU548" s="295"/>
      <c r="DV548" s="294"/>
      <c r="DW548" s="209"/>
      <c r="DX548" s="209"/>
      <c r="DY548" s="209"/>
      <c r="DZ548" s="1559"/>
      <c r="EA548" s="209"/>
      <c r="EB548" s="274"/>
      <c r="EC548" s="1559"/>
      <c r="ED548" s="209"/>
      <c r="EE548" s="209"/>
      <c r="EF548" s="209"/>
      <c r="EG548" s="209"/>
      <c r="EH548" s="209"/>
      <c r="EI548" s="209"/>
      <c r="EJ548" s="209"/>
      <c r="EK548" s="209"/>
      <c r="EL548" s="209"/>
      <c r="EM548" s="209"/>
      <c r="EN548" s="209"/>
      <c r="EO548" s="209"/>
      <c r="EP548" s="209"/>
      <c r="EQ548" s="209"/>
      <c r="ER548" s="209"/>
      <c r="ES548" s="209"/>
      <c r="ET548" s="209"/>
      <c r="EU548" s="209"/>
      <c r="EV548" s="209"/>
      <c r="EW548" s="209"/>
      <c r="EX548" s="209"/>
      <c r="EY548" s="209"/>
      <c r="EZ548" s="209"/>
      <c r="FA548" s="209"/>
      <c r="FB548" s="209"/>
      <c r="FC548" s="209"/>
      <c r="FD548" s="209"/>
      <c r="FE548" s="209"/>
      <c r="FF548" s="209"/>
      <c r="FG548" s="209"/>
      <c r="FH548" s="209"/>
      <c r="FI548" s="209"/>
      <c r="FJ548" s="209"/>
      <c r="FK548" s="209"/>
      <c r="FL548" s="209"/>
      <c r="FM548" s="209"/>
      <c r="FN548" s="209"/>
      <c r="FO548" s="209"/>
    </row>
    <row r="549" spans="109:171" ht="16.2" hidden="1">
      <c r="DE549" s="426"/>
      <c r="DF549" s="427"/>
      <c r="DG549" s="295"/>
      <c r="DH549" s="433"/>
      <c r="DI549" s="433"/>
      <c r="DJ549" s="433"/>
      <c r="DK549" s="433"/>
      <c r="DL549" s="295"/>
      <c r="DM549" s="295"/>
      <c r="DN549" s="295"/>
      <c r="DO549" s="295"/>
      <c r="DP549" s="295"/>
      <c r="DQ549" s="295"/>
      <c r="DR549" s="295"/>
      <c r="DS549" s="295"/>
      <c r="DT549" s="295"/>
      <c r="DU549" s="295"/>
      <c r="DV549" s="294"/>
      <c r="DW549" s="209"/>
      <c r="DX549" s="209"/>
      <c r="DY549" s="209"/>
      <c r="DZ549" s="243"/>
      <c r="EA549" s="243"/>
      <c r="EB549" s="434"/>
      <c r="EC549" s="243"/>
      <c r="ED549" s="209"/>
      <c r="EE549" s="209"/>
      <c r="EF549" s="209"/>
      <c r="EG549" s="209"/>
      <c r="EH549" s="209"/>
      <c r="EI549" s="209"/>
      <c r="EJ549" s="209"/>
      <c r="EK549" s="209"/>
      <c r="EL549" s="209"/>
      <c r="EM549" s="209"/>
      <c r="EN549" s="209"/>
      <c r="EO549" s="209"/>
      <c r="EP549" s="209"/>
      <c r="EQ549" s="209"/>
      <c r="ER549" s="209"/>
      <c r="ES549" s="209"/>
      <c r="ET549" s="209"/>
      <c r="EU549" s="209"/>
      <c r="EV549" s="209"/>
      <c r="EW549" s="209"/>
      <c r="EX549" s="209"/>
      <c r="EY549" s="209"/>
      <c r="EZ549" s="209"/>
      <c r="FA549" s="209"/>
      <c r="FB549" s="209"/>
      <c r="FC549" s="209"/>
      <c r="FD549" s="209"/>
      <c r="FE549" s="209"/>
      <c r="FF549" s="209"/>
      <c r="FG549" s="209"/>
      <c r="FH549" s="209"/>
      <c r="FI549" s="209"/>
      <c r="FJ549" s="209"/>
      <c r="FK549" s="209"/>
      <c r="FL549" s="209"/>
      <c r="FM549" s="209"/>
      <c r="FN549" s="209"/>
      <c r="FO549" s="209"/>
    </row>
    <row r="550" spans="109:171" ht="16.2" hidden="1">
      <c r="DE550" s="426"/>
      <c r="DF550" s="427"/>
      <c r="DG550" s="295"/>
      <c r="DH550" s="433"/>
      <c r="DI550" s="209"/>
      <c r="DJ550" s="209"/>
      <c r="DK550" s="209"/>
      <c r="DL550" s="295"/>
      <c r="DM550" s="295"/>
      <c r="DN550" s="295"/>
      <c r="DO550" s="295"/>
      <c r="DP550" s="295"/>
      <c r="DQ550" s="295"/>
      <c r="DR550" s="295"/>
      <c r="DS550" s="295"/>
      <c r="DT550" s="295"/>
      <c r="DU550" s="295"/>
      <c r="DV550" s="294"/>
      <c r="DW550" s="209"/>
      <c r="DX550" s="209"/>
      <c r="DY550" s="209"/>
      <c r="DZ550" s="243"/>
      <c r="EA550" s="435"/>
      <c r="EB550" s="431"/>
      <c r="EC550" s="243"/>
      <c r="ED550" s="209"/>
      <c r="EE550" s="209"/>
      <c r="EF550" s="209"/>
      <c r="EG550" s="209"/>
      <c r="EH550" s="209"/>
      <c r="EI550" s="209"/>
      <c r="EJ550" s="209"/>
      <c r="EK550" s="209"/>
      <c r="EL550" s="209"/>
      <c r="EM550" s="209"/>
      <c r="EN550" s="209"/>
      <c r="EO550" s="209"/>
      <c r="EP550" s="209"/>
      <c r="EQ550" s="209"/>
      <c r="ER550" s="209"/>
      <c r="ES550" s="209"/>
      <c r="ET550" s="209"/>
      <c r="EU550" s="209"/>
      <c r="EV550" s="209"/>
      <c r="EW550" s="209"/>
      <c r="EX550" s="209"/>
      <c r="EY550" s="209"/>
      <c r="EZ550" s="209"/>
      <c r="FA550" s="209"/>
      <c r="FB550" s="209"/>
      <c r="FC550" s="209"/>
      <c r="FD550" s="209"/>
      <c r="FE550" s="209"/>
      <c r="FF550" s="209"/>
      <c r="FG550" s="209"/>
      <c r="FH550" s="209"/>
      <c r="FI550" s="209"/>
      <c r="FJ550" s="209"/>
      <c r="FK550" s="209"/>
      <c r="FL550" s="209"/>
      <c r="FM550" s="209"/>
      <c r="FN550" s="209"/>
      <c r="FO550" s="209"/>
    </row>
    <row r="551" spans="109:171" ht="16.2" hidden="1">
      <c r="DE551" s="426"/>
      <c r="DF551" s="427"/>
      <c r="DG551" s="295"/>
      <c r="DH551" s="433">
        <f>DQ207</f>
        <v>0</v>
      </c>
      <c r="DI551" s="436">
        <f>DP207</f>
        <v>0</v>
      </c>
      <c r="DJ551" s="433">
        <v>65</v>
      </c>
      <c r="DK551" s="209"/>
      <c r="DL551" s="295"/>
      <c r="DM551" s="295"/>
      <c r="DN551" s="295"/>
      <c r="DO551" s="295"/>
      <c r="DP551" s="295"/>
      <c r="DQ551" s="295"/>
      <c r="DR551" s="295"/>
      <c r="DS551" s="295"/>
      <c r="DT551" s="295"/>
      <c r="DU551" s="295"/>
      <c r="DV551" s="294"/>
      <c r="DW551" s="209"/>
      <c r="DX551" s="209"/>
      <c r="DY551" s="209"/>
      <c r="DZ551" s="243"/>
      <c r="EA551" s="209"/>
      <c r="EB551" s="209"/>
      <c r="EC551" s="243"/>
      <c r="ED551" s="209"/>
      <c r="EE551" s="209"/>
      <c r="EF551" s="209"/>
      <c r="EG551" s="209"/>
      <c r="EH551" s="209"/>
      <c r="EI551" s="209"/>
      <c r="EJ551" s="209"/>
      <c r="EK551" s="209"/>
      <c r="EL551" s="209"/>
      <c r="EM551" s="209"/>
      <c r="EN551" s="209"/>
      <c r="EO551" s="209"/>
      <c r="EP551" s="209"/>
      <c r="EQ551" s="209"/>
      <c r="ER551" s="209"/>
      <c r="ES551" s="209"/>
      <c r="ET551" s="209"/>
      <c r="EU551" s="209"/>
      <c r="EV551" s="209"/>
      <c r="EW551" s="209"/>
      <c r="EX551" s="209"/>
      <c r="EY551" s="209"/>
      <c r="EZ551" s="209"/>
      <c r="FA551" s="209"/>
      <c r="FB551" s="209"/>
      <c r="FC551" s="209"/>
      <c r="FD551" s="209"/>
      <c r="FE551" s="209"/>
      <c r="FF551" s="209"/>
      <c r="FG551" s="209"/>
      <c r="FH551" s="209"/>
      <c r="FI551" s="209"/>
      <c r="FJ551" s="209"/>
      <c r="FK551" s="209"/>
      <c r="FL551" s="209"/>
      <c r="FM551" s="209"/>
      <c r="FN551" s="209"/>
      <c r="FO551" s="209"/>
    </row>
    <row r="552" spans="109:171" ht="16.2" hidden="1">
      <c r="DE552" s="426"/>
      <c r="DF552" s="427"/>
      <c r="DG552" s="295"/>
      <c r="DH552" s="433" t="e">
        <f>#REF!</f>
        <v>#REF!</v>
      </c>
      <c r="DI552" s="436" t="e">
        <f>#REF!</f>
        <v>#REF!</v>
      </c>
      <c r="DJ552" s="433">
        <v>180</v>
      </c>
      <c r="DK552" s="209"/>
      <c r="DL552" s="295"/>
      <c r="DM552" s="295"/>
      <c r="DN552" s="295"/>
      <c r="DO552" s="295"/>
      <c r="DP552" s="295"/>
      <c r="DQ552" s="295"/>
      <c r="DR552" s="295"/>
      <c r="DS552" s="428"/>
      <c r="DT552" s="295"/>
      <c r="DU552" s="295"/>
      <c r="DV552" s="294"/>
      <c r="DW552" s="209"/>
      <c r="DX552" s="209"/>
      <c r="DY552" s="209"/>
      <c r="DZ552" s="243"/>
      <c r="EA552" s="209"/>
      <c r="EB552" s="209"/>
      <c r="EC552" s="243"/>
      <c r="ED552" s="209"/>
      <c r="EE552" s="209"/>
      <c r="EF552" s="209"/>
      <c r="EG552" s="209"/>
      <c r="EH552" s="209"/>
      <c r="EI552" s="209"/>
      <c r="EJ552" s="209"/>
      <c r="EK552" s="209"/>
      <c r="EL552" s="209"/>
      <c r="EM552" s="209"/>
      <c r="EN552" s="209"/>
      <c r="EO552" s="209"/>
      <c r="EP552" s="209"/>
      <c r="EQ552" s="209"/>
      <c r="ER552" s="209"/>
      <c r="ES552" s="209"/>
      <c r="ET552" s="209"/>
      <c r="EU552" s="209"/>
      <c r="EV552" s="209"/>
      <c r="EW552" s="209"/>
      <c r="EX552" s="209"/>
      <c r="EY552" s="209"/>
      <c r="EZ552" s="209"/>
      <c r="FA552" s="209"/>
      <c r="FB552" s="209"/>
      <c r="FC552" s="209"/>
      <c r="FD552" s="209"/>
      <c r="FE552" s="209"/>
      <c r="FF552" s="209"/>
      <c r="FG552" s="209"/>
      <c r="FH552" s="209"/>
      <c r="FI552" s="209"/>
      <c r="FJ552" s="209"/>
      <c r="FK552" s="209"/>
      <c r="FL552" s="209"/>
      <c r="FM552" s="209"/>
      <c r="FN552" s="209"/>
      <c r="FO552" s="209"/>
    </row>
    <row r="553" spans="109:171" ht="16.2" hidden="1">
      <c r="DE553" s="426"/>
      <c r="DF553" s="427"/>
      <c r="DG553" s="295"/>
      <c r="DH553" s="428"/>
      <c r="DI553" s="428"/>
      <c r="DJ553" s="428"/>
      <c r="DK553" s="428"/>
      <c r="DL553" s="295"/>
      <c r="DM553" s="295"/>
      <c r="DN553" s="295"/>
      <c r="DO553" s="295"/>
      <c r="DP553" s="437">
        <v>210</v>
      </c>
      <c r="DQ553" s="437">
        <v>220</v>
      </c>
      <c r="DR553" s="295"/>
      <c r="DS553" s="428"/>
      <c r="DT553" s="295"/>
      <c r="DU553" s="295"/>
      <c r="DV553" s="294"/>
      <c r="DW553" s="209"/>
      <c r="DX553" s="209"/>
      <c r="DY553" s="209"/>
      <c r="DZ553" s="209"/>
      <c r="EA553" s="209"/>
      <c r="EB553" s="209"/>
      <c r="EC553" s="209"/>
      <c r="ED553" s="209"/>
      <c r="EE553" s="209"/>
      <c r="EF553" s="209"/>
      <c r="EG553" s="209"/>
      <c r="EH553" s="209"/>
      <c r="EI553" s="209"/>
      <c r="EJ553" s="209"/>
      <c r="EK553" s="209"/>
      <c r="EL553" s="209"/>
      <c r="EM553" s="209"/>
      <c r="EN553" s="209"/>
      <c r="EO553" s="209"/>
      <c r="EP553" s="209"/>
      <c r="EQ553" s="209"/>
      <c r="ER553" s="209"/>
      <c r="ES553" s="209"/>
      <c r="ET553" s="209"/>
      <c r="EU553" s="209"/>
      <c r="EV553" s="209"/>
      <c r="EW553" s="209"/>
      <c r="EX553" s="209"/>
      <c r="EY553" s="209"/>
      <c r="EZ553" s="209"/>
      <c r="FA553" s="209"/>
      <c r="FB553" s="209"/>
      <c r="FC553" s="209"/>
      <c r="FD553" s="209"/>
      <c r="FE553" s="209"/>
      <c r="FF553" s="209"/>
      <c r="FG553" s="209"/>
      <c r="FH553" s="209"/>
      <c r="FI553" s="209"/>
      <c r="FJ553" s="209"/>
      <c r="FK553" s="209"/>
      <c r="FL553" s="209"/>
      <c r="FM553" s="209"/>
      <c r="FN553" s="209"/>
      <c r="FO553" s="209"/>
    </row>
    <row r="554" spans="109:171" ht="16.2" hidden="1">
      <c r="DE554" s="426"/>
      <c r="DF554" s="427"/>
      <c r="DG554" s="295"/>
      <c r="DH554" s="428"/>
      <c r="DI554" s="428"/>
      <c r="DJ554" s="295"/>
      <c r="DK554" s="295"/>
      <c r="DL554" s="295"/>
      <c r="DM554" s="295"/>
      <c r="DN554" s="295"/>
      <c r="DO554" s="295"/>
      <c r="DP554" s="437" t="s">
        <v>358</v>
      </c>
      <c r="DQ554" s="437" t="s">
        <v>359</v>
      </c>
      <c r="DR554" s="438"/>
      <c r="DS554" s="428"/>
      <c r="DT554" s="295"/>
      <c r="DU554" s="295"/>
      <c r="DV554" s="294"/>
      <c r="DW554" s="209"/>
      <c r="DX554" s="209"/>
      <c r="DY554" s="209"/>
      <c r="DZ554" s="209"/>
      <c r="EA554" s="209"/>
      <c r="EB554" s="209"/>
      <c r="EC554" s="209"/>
      <c r="ED554" s="209"/>
      <c r="EE554" s="209"/>
      <c r="EF554" s="209"/>
      <c r="EG554" s="209"/>
      <c r="EH554" s="209"/>
      <c r="EI554" s="209"/>
      <c r="EJ554" s="209"/>
      <c r="EK554" s="209"/>
      <c r="EL554" s="209"/>
      <c r="EM554" s="209"/>
      <c r="EN554" s="209"/>
      <c r="EO554" s="209"/>
      <c r="EP554" s="209"/>
      <c r="EQ554" s="209"/>
      <c r="ER554" s="209"/>
      <c r="ES554" s="209"/>
      <c r="ET554" s="209"/>
      <c r="EU554" s="209"/>
      <c r="EV554" s="209"/>
      <c r="EW554" s="209"/>
      <c r="EX554" s="209"/>
      <c r="EY554" s="209"/>
      <c r="EZ554" s="209"/>
      <c r="FA554" s="209"/>
      <c r="FB554" s="209"/>
      <c r="FC554" s="209"/>
      <c r="FD554" s="209"/>
      <c r="FE554" s="209"/>
      <c r="FF554" s="209"/>
      <c r="FG554" s="209"/>
      <c r="FH554" s="209"/>
      <c r="FI554" s="209"/>
      <c r="FJ554" s="209"/>
      <c r="FK554" s="209"/>
      <c r="FL554" s="209"/>
      <c r="FM554" s="209"/>
      <c r="FN554" s="209"/>
      <c r="FO554" s="209"/>
    </row>
    <row r="555" spans="109:171" ht="16.2" hidden="1">
      <c r="DE555" s="426"/>
      <c r="DF555" s="427"/>
      <c r="DG555" s="295"/>
      <c r="DH555" s="428"/>
      <c r="DI555" s="428"/>
      <c r="DJ555" s="295"/>
      <c r="DK555" s="295"/>
      <c r="DL555" s="295"/>
      <c r="DM555" s="295"/>
      <c r="DN555" s="428"/>
      <c r="DO555" s="428"/>
      <c r="DP555" s="295">
        <v>60</v>
      </c>
      <c r="DQ555" s="295"/>
      <c r="DR555" s="438"/>
      <c r="DS555" s="428"/>
      <c r="DT555" s="295"/>
      <c r="DU555" s="295"/>
      <c r="DV555" s="294"/>
      <c r="DW555" s="209"/>
      <c r="DX555" s="209"/>
      <c r="DY555" s="209"/>
      <c r="DZ555" s="209"/>
      <c r="EA555" s="209"/>
      <c r="EB555" s="209"/>
      <c r="EC555" s="209"/>
      <c r="ED555" s="209"/>
      <c r="EE555" s="209"/>
      <c r="EF555" s="209"/>
      <c r="EG555" s="209"/>
      <c r="EH555" s="209"/>
      <c r="EI555" s="209"/>
      <c r="EJ555" s="209"/>
      <c r="EK555" s="209"/>
      <c r="EL555" s="209"/>
      <c r="EM555" s="209"/>
      <c r="EN555" s="209"/>
      <c r="EO555" s="209"/>
      <c r="EP555" s="209"/>
      <c r="EQ555" s="209"/>
      <c r="ER555" s="209"/>
      <c r="ES555" s="209"/>
      <c r="ET555" s="209"/>
      <c r="EU555" s="209"/>
      <c r="EV555" s="209"/>
      <c r="EW555" s="209"/>
      <c r="EX555" s="209"/>
      <c r="EY555" s="209"/>
      <c r="EZ555" s="209"/>
      <c r="FA555" s="209"/>
      <c r="FB555" s="209"/>
      <c r="FC555" s="209"/>
      <c r="FD555" s="209"/>
      <c r="FE555" s="209"/>
      <c r="FF555" s="209"/>
      <c r="FG555" s="209"/>
      <c r="FH555" s="209"/>
      <c r="FI555" s="209"/>
      <c r="FJ555" s="209"/>
      <c r="FK555" s="209"/>
      <c r="FL555" s="209"/>
      <c r="FM555" s="209"/>
      <c r="FN555" s="209"/>
      <c r="FO555" s="209"/>
    </row>
    <row r="556" spans="109:171" ht="16.2" hidden="1">
      <c r="DE556" s="426"/>
      <c r="DF556" s="427"/>
      <c r="DG556" s="295"/>
      <c r="DH556" s="295"/>
      <c r="DI556" s="295"/>
      <c r="DJ556" s="295"/>
      <c r="DK556" s="295"/>
      <c r="DL556" s="295"/>
      <c r="DM556" s="295"/>
      <c r="DN556" s="295"/>
      <c r="DO556" s="428"/>
      <c r="DP556" s="432" t="s">
        <v>360</v>
      </c>
      <c r="DQ556" s="295" t="s">
        <v>361</v>
      </c>
      <c r="DR556" s="438"/>
      <c r="DS556" s="428"/>
      <c r="DT556" s="295"/>
      <c r="DU556" s="295"/>
      <c r="DV556" s="294"/>
      <c r="DW556" s="209"/>
      <c r="DX556" s="209"/>
      <c r="DY556" s="209"/>
      <c r="DZ556" s="209"/>
      <c r="EA556" s="209"/>
      <c r="EB556" s="209"/>
      <c r="EC556" s="209"/>
      <c r="ED556" s="209"/>
      <c r="EE556" s="209"/>
      <c r="EF556" s="209"/>
      <c r="EG556" s="209"/>
      <c r="EH556" s="209"/>
      <c r="EI556" s="209"/>
      <c r="EJ556" s="209"/>
      <c r="EK556" s="209"/>
      <c r="EL556" s="209"/>
      <c r="EM556" s="209"/>
      <c r="EN556" s="209"/>
      <c r="EO556" s="209"/>
      <c r="EP556" s="209"/>
      <c r="EQ556" s="209"/>
      <c r="ER556" s="209"/>
      <c r="ES556" s="209"/>
      <c r="ET556" s="209"/>
      <c r="EU556" s="209"/>
      <c r="EV556" s="209"/>
      <c r="EW556" s="209"/>
      <c r="EX556" s="209"/>
      <c r="EY556" s="209"/>
      <c r="EZ556" s="209"/>
      <c r="FA556" s="209"/>
      <c r="FB556" s="209"/>
      <c r="FC556" s="209"/>
      <c r="FD556" s="209"/>
      <c r="FE556" s="209"/>
      <c r="FF556" s="209"/>
      <c r="FG556" s="209"/>
      <c r="FH556" s="209"/>
      <c r="FI556" s="209"/>
      <c r="FJ556" s="209"/>
      <c r="FK556" s="209"/>
      <c r="FL556" s="209"/>
      <c r="FM556" s="209"/>
      <c r="FN556" s="209"/>
      <c r="FO556" s="209"/>
    </row>
    <row r="557" spans="109:171" ht="16.2" hidden="1">
      <c r="DE557" s="426"/>
      <c r="DF557" s="427"/>
      <c r="DG557" s="295"/>
      <c r="DH557" s="295"/>
      <c r="DI557" s="295"/>
      <c r="DJ557" s="295"/>
      <c r="DK557" s="439"/>
      <c r="DL557" s="439"/>
      <c r="DM557" s="295"/>
      <c r="DN557" s="295"/>
      <c r="DO557" s="295"/>
      <c r="DP557" s="295"/>
      <c r="DQ557" s="295"/>
      <c r="DR557" s="295"/>
      <c r="DS557" s="295"/>
      <c r="DT557" s="295"/>
      <c r="DU557" s="295"/>
      <c r="DV557" s="294"/>
      <c r="DW557" s="209"/>
      <c r="DX557" s="209"/>
      <c r="DY557" s="209"/>
      <c r="DZ557" s="209"/>
      <c r="EA557" s="209"/>
      <c r="EB557" s="209"/>
      <c r="EC557" s="209"/>
      <c r="ED557" s="209"/>
      <c r="EE557" s="209"/>
      <c r="EF557" s="209"/>
      <c r="EG557" s="209"/>
      <c r="EH557" s="209"/>
      <c r="EI557" s="209"/>
      <c r="EJ557" s="209"/>
      <c r="EK557" s="209"/>
      <c r="EL557" s="209"/>
      <c r="EM557" s="209"/>
      <c r="EN557" s="209"/>
      <c r="EO557" s="209"/>
      <c r="EP557" s="209"/>
      <c r="EQ557" s="209"/>
      <c r="ER557" s="209"/>
      <c r="ES557" s="209"/>
      <c r="ET557" s="209"/>
      <c r="EU557" s="209"/>
      <c r="EV557" s="209"/>
      <c r="EW557" s="209"/>
      <c r="EX557" s="209"/>
      <c r="EY557" s="209"/>
      <c r="EZ557" s="209"/>
      <c r="FA557" s="209"/>
      <c r="FB557" s="209"/>
      <c r="FC557" s="209"/>
      <c r="FD557" s="209"/>
      <c r="FE557" s="209"/>
      <c r="FF557" s="209"/>
      <c r="FG557" s="209"/>
      <c r="FH557" s="209"/>
      <c r="FI557" s="209"/>
      <c r="FJ557" s="209"/>
      <c r="FK557" s="209"/>
      <c r="FL557" s="209"/>
      <c r="FM557" s="209"/>
      <c r="FN557" s="209"/>
      <c r="FO557" s="209"/>
    </row>
    <row r="558" spans="109:171" ht="16.2" hidden="1">
      <c r="DE558" s="426"/>
      <c r="DF558" s="427"/>
      <c r="DG558" s="295"/>
      <c r="DH558" s="433" t="s">
        <v>358</v>
      </c>
      <c r="DI558" s="436">
        <f>DI551</f>
        <v>0</v>
      </c>
      <c r="DJ558" s="428" t="e">
        <f>DI552</f>
        <v>#REF!</v>
      </c>
      <c r="DK558" s="433"/>
      <c r="DL558" s="432"/>
      <c r="DM558" s="295"/>
      <c r="DN558" s="295"/>
      <c r="DO558" s="295"/>
      <c r="DP558" s="295"/>
      <c r="DQ558" s="295"/>
      <c r="DR558" s="295"/>
      <c r="DS558" s="295"/>
      <c r="DT558" s="295"/>
      <c r="DU558" s="295"/>
      <c r="DV558" s="294"/>
      <c r="DW558" s="209"/>
      <c r="DX558" s="209"/>
      <c r="DY558" s="209"/>
      <c r="DZ558" s="209"/>
      <c r="EA558" s="209"/>
      <c r="EB558" s="209"/>
      <c r="EC558" s="209"/>
      <c r="ED558" s="209"/>
      <c r="EE558" s="209"/>
      <c r="EF558" s="209"/>
      <c r="EG558" s="209"/>
      <c r="EH558" s="209"/>
      <c r="EI558" s="209"/>
      <c r="EJ558" s="209"/>
      <c r="EK558" s="209"/>
      <c r="EL558" s="209"/>
      <c r="EM558" s="209"/>
      <c r="EN558" s="209"/>
      <c r="EO558" s="209"/>
      <c r="EP558" s="209"/>
      <c r="EQ558" s="209"/>
      <c r="ER558" s="209"/>
      <c r="ES558" s="209"/>
      <c r="ET558" s="209"/>
      <c r="EU558" s="209"/>
      <c r="EV558" s="209"/>
      <c r="EW558" s="209"/>
      <c r="EX558" s="209"/>
      <c r="EY558" s="209"/>
      <c r="EZ558" s="209"/>
      <c r="FA558" s="209"/>
      <c r="FB558" s="209"/>
      <c r="FC558" s="209"/>
      <c r="FD558" s="209"/>
      <c r="FE558" s="209"/>
      <c r="FF558" s="209"/>
      <c r="FG558" s="209"/>
      <c r="FH558" s="209"/>
      <c r="FI558" s="209"/>
      <c r="FJ558" s="209"/>
      <c r="FK558" s="209"/>
      <c r="FL558" s="209"/>
      <c r="FM558" s="209"/>
      <c r="FN558" s="209"/>
      <c r="FO558" s="209"/>
    </row>
    <row r="559" spans="109:171" ht="46.2" hidden="1">
      <c r="DE559" s="426"/>
      <c r="DF559" s="427"/>
      <c r="DG559" s="295"/>
      <c r="DH559" s="433" t="s">
        <v>362</v>
      </c>
      <c r="DI559" s="436">
        <f>DH551</f>
        <v>0</v>
      </c>
      <c r="DJ559" s="436" t="e">
        <f>DH552</f>
        <v>#REF!</v>
      </c>
      <c r="DK559" s="433"/>
      <c r="DL559" s="440"/>
      <c r="DM559" s="441"/>
      <c r="DN559" s="442"/>
      <c r="DO559" s="442"/>
      <c r="DP559" s="295"/>
      <c r="DQ559" s="295"/>
      <c r="DR559" s="295"/>
      <c r="DS559" s="295"/>
      <c r="DT559" s="295"/>
      <c r="DU559" s="295"/>
      <c r="DV559" s="294"/>
      <c r="DW559" s="209"/>
      <c r="DX559" s="209"/>
      <c r="DY559" s="209"/>
      <c r="DZ559" s="209"/>
      <c r="EA559" s="209"/>
      <c r="EB559" s="209"/>
      <c r="EC559" s="209"/>
      <c r="ED559" s="209"/>
      <c r="EE559" s="209"/>
      <c r="EF559" s="209"/>
      <c r="EG559" s="209"/>
      <c r="EH559" s="209"/>
      <c r="EI559" s="209"/>
      <c r="EJ559" s="209"/>
      <c r="EK559" s="209"/>
      <c r="EL559" s="209"/>
      <c r="EM559" s="209"/>
      <c r="EN559" s="209"/>
      <c r="EO559" s="209"/>
      <c r="EP559" s="209"/>
      <c r="EQ559" s="209"/>
      <c r="ER559" s="209"/>
      <c r="ES559" s="209"/>
      <c r="ET559" s="209"/>
      <c r="EU559" s="209"/>
      <c r="EV559" s="209"/>
      <c r="EW559" s="209"/>
      <c r="EX559" s="209"/>
      <c r="EY559" s="209"/>
      <c r="EZ559" s="209"/>
      <c r="FA559" s="209"/>
      <c r="FB559" s="209"/>
      <c r="FC559" s="209"/>
      <c r="FD559" s="209"/>
      <c r="FE559" s="209"/>
      <c r="FF559" s="209"/>
      <c r="FG559" s="209"/>
      <c r="FH559" s="209"/>
      <c r="FI559" s="209"/>
      <c r="FJ559" s="209"/>
      <c r="FK559" s="209"/>
      <c r="FL559" s="209"/>
      <c r="FM559" s="209"/>
      <c r="FN559" s="209"/>
      <c r="FO559" s="209"/>
    </row>
    <row r="560" spans="109:171" ht="21" hidden="1">
      <c r="DE560" s="426"/>
      <c r="DF560" s="427"/>
      <c r="DG560" s="295"/>
      <c r="DH560" s="433" t="s">
        <v>122</v>
      </c>
      <c r="DI560" s="436">
        <f>DJ551</f>
        <v>65</v>
      </c>
      <c r="DJ560" s="436">
        <f>DJ552</f>
        <v>180</v>
      </c>
      <c r="DK560" s="433"/>
      <c r="DL560" s="443"/>
      <c r="DM560" s="444"/>
      <c r="DN560" s="445"/>
      <c r="DO560" s="445"/>
      <c r="DP560" s="295"/>
      <c r="DQ560" s="295"/>
      <c r="DR560" s="295"/>
      <c r="DS560" s="295"/>
      <c r="DT560" s="432"/>
      <c r="DU560" s="295"/>
      <c r="DV560" s="294"/>
      <c r="DW560" s="209"/>
      <c r="DX560" s="209"/>
      <c r="DY560" s="209"/>
      <c r="DZ560" s="209"/>
      <c r="EA560" s="209"/>
      <c r="EB560" s="209"/>
      <c r="EC560" s="209"/>
      <c r="ED560" s="209"/>
      <c r="EE560" s="209"/>
      <c r="EF560" s="209"/>
      <c r="EG560" s="209"/>
      <c r="EH560" s="209"/>
      <c r="EI560" s="209"/>
      <c r="EJ560" s="209"/>
      <c r="EK560" s="209"/>
      <c r="EL560" s="209"/>
      <c r="EM560" s="209"/>
      <c r="EN560" s="209"/>
      <c r="EO560" s="209"/>
      <c r="EP560" s="209"/>
      <c r="EQ560" s="209"/>
      <c r="ER560" s="209"/>
      <c r="ES560" s="209"/>
      <c r="ET560" s="209"/>
      <c r="EU560" s="209"/>
      <c r="EV560" s="209"/>
      <c r="EW560" s="209"/>
      <c r="EX560" s="209"/>
      <c r="EY560" s="209"/>
      <c r="EZ560" s="209"/>
      <c r="FA560" s="209"/>
      <c r="FB560" s="209"/>
      <c r="FC560" s="209"/>
      <c r="FD560" s="209"/>
      <c r="FE560" s="209"/>
      <c r="FF560" s="209"/>
      <c r="FG560" s="209"/>
      <c r="FH560" s="209"/>
      <c r="FI560" s="209"/>
      <c r="FJ560" s="209"/>
      <c r="FK560" s="209"/>
      <c r="FL560" s="209"/>
      <c r="FM560" s="209"/>
      <c r="FN560" s="209"/>
      <c r="FO560" s="209"/>
    </row>
    <row r="561" spans="109:171" ht="16.2" hidden="1">
      <c r="DE561" s="426"/>
      <c r="DF561" s="427"/>
      <c r="DG561" s="295"/>
      <c r="DH561" s="295"/>
      <c r="DI561" s="436"/>
      <c r="DJ561" s="436"/>
      <c r="DK561" s="433"/>
      <c r="DL561" s="446"/>
      <c r="DM561" s="444"/>
      <c r="DN561" s="445"/>
      <c r="DO561" s="445"/>
      <c r="DP561" s="295"/>
      <c r="DQ561" s="295"/>
      <c r="DR561" s="295"/>
      <c r="DS561" s="295"/>
      <c r="DT561" s="428"/>
      <c r="DU561" s="433"/>
      <c r="DV561" s="447"/>
      <c r="DW561" s="209"/>
      <c r="DX561" s="209"/>
      <c r="DY561" s="209"/>
      <c r="DZ561" s="209"/>
      <c r="EA561" s="209"/>
      <c r="EB561" s="209"/>
      <c r="EC561" s="209"/>
      <c r="ED561" s="209"/>
      <c r="EE561" s="209"/>
      <c r="EF561" s="209"/>
      <c r="EG561" s="209"/>
      <c r="EH561" s="209"/>
      <c r="EI561" s="209"/>
      <c r="EJ561" s="209"/>
      <c r="EK561" s="209"/>
      <c r="EL561" s="209"/>
      <c r="EM561" s="209"/>
      <c r="EN561" s="209"/>
      <c r="EO561" s="209"/>
      <c r="EP561" s="209"/>
      <c r="EQ561" s="209"/>
      <c r="ER561" s="209"/>
      <c r="ES561" s="209"/>
      <c r="ET561" s="209"/>
      <c r="EU561" s="209"/>
      <c r="EV561" s="209"/>
      <c r="EW561" s="209"/>
      <c r="EX561" s="209"/>
      <c r="EY561" s="209"/>
      <c r="EZ561" s="209"/>
      <c r="FA561" s="209"/>
      <c r="FB561" s="209"/>
      <c r="FC561" s="209"/>
      <c r="FD561" s="209"/>
      <c r="FE561" s="209"/>
      <c r="FF561" s="209"/>
      <c r="FG561" s="209"/>
      <c r="FH561" s="209"/>
      <c r="FI561" s="209"/>
      <c r="FJ561" s="209"/>
      <c r="FK561" s="209"/>
      <c r="FL561" s="209"/>
      <c r="FM561" s="209"/>
      <c r="FN561" s="209"/>
      <c r="FO561" s="209"/>
    </row>
    <row r="562" spans="109:171" ht="16.2" hidden="1">
      <c r="DE562" s="426"/>
      <c r="DF562" s="427"/>
      <c r="DG562" s="295"/>
      <c r="DH562" s="295"/>
      <c r="DI562" s="444"/>
      <c r="DJ562" s="295"/>
      <c r="DK562" s="437"/>
      <c r="DL562" s="437"/>
      <c r="DM562" s="444"/>
      <c r="DN562" s="445"/>
      <c r="DO562" s="445"/>
      <c r="DP562" s="295"/>
      <c r="DQ562" s="295"/>
      <c r="DR562" s="295"/>
      <c r="DS562" s="438"/>
      <c r="DT562" s="433"/>
      <c r="DU562" s="428"/>
      <c r="DV562" s="294"/>
      <c r="DW562" s="209"/>
      <c r="DX562" s="209"/>
      <c r="DY562" s="209"/>
      <c r="DZ562" s="209"/>
      <c r="EA562" s="209"/>
      <c r="EB562" s="209"/>
      <c r="EC562" s="1559"/>
      <c r="ED562" s="1559"/>
      <c r="EE562" s="1559"/>
      <c r="EF562" s="209"/>
      <c r="EG562" s="209"/>
      <c r="EH562" s="209"/>
      <c r="EI562" s="209"/>
      <c r="EJ562" s="209"/>
      <c r="EK562" s="209"/>
      <c r="EL562" s="209"/>
      <c r="EM562" s="209"/>
      <c r="EN562" s="209"/>
      <c r="EO562" s="209"/>
      <c r="EP562" s="209"/>
      <c r="EQ562" s="209"/>
      <c r="ER562" s="209"/>
      <c r="ES562" s="209"/>
      <c r="ET562" s="209"/>
      <c r="EU562" s="209"/>
      <c r="EV562" s="209"/>
      <c r="EW562" s="209"/>
      <c r="EX562" s="209"/>
      <c r="EY562" s="209"/>
      <c r="EZ562" s="209"/>
      <c r="FA562" s="209"/>
      <c r="FB562" s="209"/>
      <c r="FC562" s="209"/>
      <c r="FD562" s="209"/>
      <c r="FE562" s="209"/>
      <c r="FF562" s="209"/>
      <c r="FG562" s="209"/>
      <c r="FH562" s="209"/>
      <c r="FI562" s="209"/>
      <c r="FJ562" s="209"/>
      <c r="FK562" s="209"/>
      <c r="FL562" s="209"/>
      <c r="FM562" s="209"/>
      <c r="FN562" s="209"/>
      <c r="FO562" s="209"/>
    </row>
    <row r="563" spans="109:171" ht="46.2" hidden="1">
      <c r="DE563" s="426"/>
      <c r="DF563" s="427"/>
      <c r="DG563" s="295"/>
      <c r="DH563" s="295"/>
      <c r="DI563" s="446"/>
      <c r="DJ563" s="295"/>
      <c r="DK563" s="440"/>
      <c r="DL563" s="440"/>
      <c r="DM563" s="441"/>
      <c r="DN563" s="442"/>
      <c r="DO563" s="442"/>
      <c r="DP563" s="295"/>
      <c r="DQ563" s="295"/>
      <c r="DR563" s="295"/>
      <c r="DS563" s="295"/>
      <c r="DT563" s="433"/>
      <c r="DU563" s="295"/>
      <c r="DV563" s="294"/>
      <c r="DW563" s="209"/>
      <c r="DX563" s="209"/>
      <c r="DY563" s="209"/>
      <c r="DZ563" s="209"/>
      <c r="EA563" s="209"/>
      <c r="EB563" s="209"/>
      <c r="EC563" s="209"/>
      <c r="ED563" s="209"/>
      <c r="EE563" s="209"/>
      <c r="EF563" s="209"/>
      <c r="EG563" s="209"/>
      <c r="EH563" s="209"/>
      <c r="EI563" s="209"/>
      <c r="EJ563" s="209"/>
      <c r="EK563" s="209"/>
      <c r="EL563" s="209"/>
      <c r="EM563" s="209"/>
      <c r="EN563" s="209"/>
      <c r="EO563" s="209"/>
      <c r="EP563" s="209"/>
      <c r="EQ563" s="209"/>
      <c r="ER563" s="209"/>
      <c r="ES563" s="209"/>
      <c r="ET563" s="209"/>
      <c r="EU563" s="209"/>
      <c r="EV563" s="209"/>
      <c r="EW563" s="209"/>
      <c r="EX563" s="209"/>
      <c r="EY563" s="209"/>
      <c r="EZ563" s="209"/>
      <c r="FA563" s="209"/>
      <c r="FB563" s="209"/>
      <c r="FC563" s="209"/>
      <c r="FD563" s="209"/>
      <c r="FE563" s="209"/>
      <c r="FF563" s="209"/>
      <c r="FG563" s="209"/>
      <c r="FH563" s="209"/>
      <c r="FI563" s="209"/>
      <c r="FJ563" s="209"/>
      <c r="FK563" s="209"/>
      <c r="FL563" s="209"/>
      <c r="FM563" s="209"/>
      <c r="FN563" s="209"/>
      <c r="FO563" s="209"/>
    </row>
    <row r="564" spans="109:171" ht="16.2" hidden="1">
      <c r="DE564" s="426"/>
      <c r="DF564" s="427"/>
      <c r="DG564" s="295"/>
      <c r="DH564" s="295"/>
      <c r="DI564" s="444"/>
      <c r="DJ564" s="295"/>
      <c r="DK564" s="437"/>
      <c r="DL564" s="437"/>
      <c r="DM564" s="295"/>
      <c r="DN564" s="295"/>
      <c r="DO564" s="295"/>
      <c r="DP564" s="295"/>
      <c r="DQ564" s="295"/>
      <c r="DR564" s="295"/>
      <c r="DS564" s="295"/>
      <c r="DT564" s="295"/>
      <c r="DU564" s="295"/>
      <c r="DV564" s="294"/>
      <c r="DW564" s="209"/>
      <c r="DX564" s="209"/>
      <c r="DY564" s="209"/>
      <c r="DZ564" s="209"/>
      <c r="EA564" s="209"/>
      <c r="EB564" s="209"/>
      <c r="EC564" s="209"/>
      <c r="ED564" s="209"/>
      <c r="EE564" s="209"/>
      <c r="EF564" s="209"/>
      <c r="EG564" s="209"/>
      <c r="EH564" s="209"/>
      <c r="EI564" s="209"/>
      <c r="EJ564" s="209"/>
      <c r="EK564" s="209"/>
      <c r="EL564" s="209"/>
      <c r="EM564" s="209"/>
      <c r="EN564" s="209"/>
      <c r="EO564" s="209"/>
      <c r="EP564" s="209"/>
      <c r="EQ564" s="209"/>
      <c r="ER564" s="209"/>
      <c r="ES564" s="209"/>
      <c r="ET564" s="209"/>
      <c r="EU564" s="209"/>
      <c r="EV564" s="209"/>
      <c r="EW564" s="209"/>
      <c r="EX564" s="209"/>
      <c r="EY564" s="209"/>
      <c r="EZ564" s="209"/>
      <c r="FA564" s="209"/>
      <c r="FB564" s="209"/>
      <c r="FC564" s="209"/>
      <c r="FD564" s="209"/>
      <c r="FE564" s="209"/>
      <c r="FF564" s="209"/>
      <c r="FG564" s="209"/>
      <c r="FH564" s="209"/>
      <c r="FI564" s="209"/>
      <c r="FJ564" s="209"/>
      <c r="FK564" s="209"/>
      <c r="FL564" s="209"/>
      <c r="FM564" s="209"/>
      <c r="FN564" s="209"/>
      <c r="FO564" s="209"/>
    </row>
    <row r="565" spans="109:171" ht="16.2" hidden="1">
      <c r="DE565" s="426"/>
      <c r="DF565" s="427"/>
      <c r="DG565" s="295"/>
      <c r="DH565" s="295"/>
      <c r="DI565" s="444"/>
      <c r="DJ565" s="295"/>
      <c r="DK565" s="295"/>
      <c r="DL565" s="295"/>
      <c r="DM565" s="295"/>
      <c r="DN565" s="295"/>
      <c r="DO565" s="295"/>
      <c r="DP565" s="295"/>
      <c r="DQ565" s="295"/>
      <c r="DR565" s="295"/>
      <c r="DS565" s="295"/>
      <c r="DT565" s="295"/>
      <c r="DU565" s="295"/>
      <c r="DV565" s="294"/>
      <c r="DW565" s="209"/>
      <c r="DX565" s="209"/>
      <c r="DY565" s="209"/>
      <c r="DZ565" s="209"/>
      <c r="EA565" s="209"/>
      <c r="EB565" s="209"/>
      <c r="EC565" s="209"/>
      <c r="ED565" s="209"/>
      <c r="EE565" s="209"/>
      <c r="EF565" s="209"/>
      <c r="EG565" s="209"/>
      <c r="EH565" s="209"/>
      <c r="EI565" s="209"/>
      <c r="EJ565" s="209"/>
      <c r="EK565" s="209"/>
      <c r="EL565" s="209"/>
      <c r="EM565" s="209"/>
      <c r="EN565" s="209"/>
      <c r="EO565" s="209"/>
      <c r="EP565" s="209"/>
      <c r="EQ565" s="209"/>
      <c r="ER565" s="209"/>
      <c r="ES565" s="209"/>
      <c r="ET565" s="209"/>
      <c r="EU565" s="209"/>
      <c r="EV565" s="209"/>
      <c r="EW565" s="209"/>
      <c r="EX565" s="209"/>
      <c r="EY565" s="209"/>
      <c r="EZ565" s="209"/>
      <c r="FA565" s="209"/>
      <c r="FB565" s="209"/>
      <c r="FC565" s="209"/>
      <c r="FD565" s="209"/>
      <c r="FE565" s="209"/>
      <c r="FF565" s="209"/>
      <c r="FG565" s="209"/>
      <c r="FH565" s="209"/>
      <c r="FI565" s="209"/>
      <c r="FJ565" s="209"/>
      <c r="FK565" s="209"/>
      <c r="FL565" s="209"/>
      <c r="FM565" s="209"/>
      <c r="FN565" s="209"/>
      <c r="FO565" s="209"/>
    </row>
    <row r="566" spans="109:171" ht="16.2" hidden="1">
      <c r="DE566" s="426"/>
      <c r="DF566" s="427"/>
      <c r="DG566" s="295"/>
      <c r="DH566" s="295"/>
      <c r="DI566" s="444"/>
      <c r="DJ566" s="295"/>
      <c r="DK566" s="439"/>
      <c r="DL566" s="439"/>
      <c r="DM566" s="295"/>
      <c r="DN566" s="295"/>
      <c r="DO566" s="295"/>
      <c r="DP566" s="295"/>
      <c r="DQ566" s="295"/>
      <c r="DR566" s="432"/>
      <c r="DS566" s="432"/>
      <c r="DT566" s="432"/>
      <c r="DU566" s="295"/>
      <c r="DV566" s="294"/>
      <c r="DW566" s="209"/>
      <c r="DX566" s="209"/>
      <c r="DY566" s="209"/>
      <c r="DZ566" s="209"/>
      <c r="EA566" s="209"/>
      <c r="EB566" s="209"/>
      <c r="EC566" s="209"/>
      <c r="ED566" s="209"/>
      <c r="EE566" s="209"/>
      <c r="EF566" s="209"/>
      <c r="EG566" s="209"/>
      <c r="EH566" s="209"/>
      <c r="EI566" s="209"/>
      <c r="EJ566" s="209"/>
      <c r="EK566" s="209"/>
      <c r="EL566" s="209"/>
      <c r="EM566" s="209"/>
      <c r="EN566" s="209"/>
      <c r="EO566" s="209"/>
      <c r="EP566" s="209"/>
      <c r="EQ566" s="209"/>
      <c r="ER566" s="209"/>
      <c r="ES566" s="209"/>
      <c r="ET566" s="209"/>
      <c r="EU566" s="209"/>
      <c r="EV566" s="209"/>
      <c r="EW566" s="209"/>
      <c r="EX566" s="209"/>
      <c r="EY566" s="209"/>
      <c r="EZ566" s="209"/>
      <c r="FA566" s="209"/>
      <c r="FB566" s="209"/>
      <c r="FC566" s="209"/>
      <c r="FD566" s="209"/>
      <c r="FE566" s="209"/>
      <c r="FF566" s="209"/>
      <c r="FG566" s="209"/>
      <c r="FH566" s="209"/>
      <c r="FI566" s="209"/>
      <c r="FJ566" s="209"/>
      <c r="FK566" s="209"/>
      <c r="FL566" s="209"/>
      <c r="FM566" s="209"/>
      <c r="FN566" s="209"/>
      <c r="FO566" s="209"/>
    </row>
    <row r="567" spans="109:171" ht="16.2" hidden="1">
      <c r="DE567" s="426"/>
      <c r="DF567" s="427"/>
      <c r="DG567" s="295"/>
      <c r="DH567" s="295"/>
      <c r="DI567" s="444"/>
      <c r="DJ567" s="295"/>
      <c r="DK567" s="448"/>
      <c r="DL567" s="448"/>
      <c r="DM567" s="295"/>
      <c r="DN567" s="295"/>
      <c r="DO567" s="295"/>
      <c r="DP567" s="295"/>
      <c r="DQ567" s="295"/>
      <c r="DR567" s="295"/>
      <c r="DS567" s="295"/>
      <c r="DT567" s="295"/>
      <c r="DU567" s="295"/>
      <c r="DV567" s="294"/>
      <c r="DW567" s="209"/>
      <c r="DX567" s="209"/>
      <c r="DY567" s="209"/>
      <c r="DZ567" s="209"/>
      <c r="EA567" s="209"/>
      <c r="EB567" s="209"/>
      <c r="EC567" s="209"/>
      <c r="ED567" s="209"/>
      <c r="EE567" s="209"/>
      <c r="EF567" s="209"/>
      <c r="EG567" s="209"/>
      <c r="EH567" s="209"/>
      <c r="EI567" s="209"/>
      <c r="EJ567" s="209"/>
      <c r="EK567" s="209"/>
      <c r="EL567" s="209"/>
      <c r="EM567" s="209"/>
      <c r="EN567" s="209"/>
      <c r="EO567" s="209"/>
      <c r="EP567" s="209"/>
      <c r="EQ567" s="209"/>
      <c r="ER567" s="209"/>
      <c r="ES567" s="209"/>
      <c r="ET567" s="209"/>
      <c r="EU567" s="209"/>
      <c r="EV567" s="209"/>
      <c r="EW567" s="209"/>
      <c r="EX567" s="209"/>
      <c r="EY567" s="209"/>
      <c r="EZ567" s="209"/>
      <c r="FA567" s="209"/>
      <c r="FB567" s="209"/>
      <c r="FC567" s="209"/>
      <c r="FD567" s="209"/>
      <c r="FE567" s="209"/>
      <c r="FF567" s="209"/>
      <c r="FG567" s="209"/>
      <c r="FH567" s="209"/>
      <c r="FI567" s="209"/>
      <c r="FJ567" s="209"/>
      <c r="FK567" s="209"/>
      <c r="FL567" s="209"/>
      <c r="FM567" s="209"/>
      <c r="FN567" s="209"/>
      <c r="FO567" s="209"/>
    </row>
    <row r="568" spans="109:171" ht="46.2" hidden="1">
      <c r="DE568" s="426"/>
      <c r="DF568" s="427"/>
      <c r="DG568" s="295"/>
      <c r="DH568" s="295"/>
      <c r="DI568" s="446"/>
      <c r="DJ568" s="295"/>
      <c r="DK568" s="440"/>
      <c r="DL568" s="440"/>
      <c r="DM568" s="441"/>
      <c r="DN568" s="442"/>
      <c r="DO568" s="442"/>
      <c r="DP568" s="295"/>
      <c r="DQ568" s="295"/>
      <c r="DR568" s="295"/>
      <c r="DS568" s="295"/>
      <c r="DT568" s="295"/>
      <c r="DU568" s="295"/>
      <c r="DV568" s="294"/>
      <c r="DW568" s="209"/>
      <c r="DX568" s="209"/>
      <c r="DY568" s="209"/>
      <c r="DZ568" s="209"/>
      <c r="EA568" s="209"/>
      <c r="EB568" s="209"/>
      <c r="EC568" s="209"/>
      <c r="ED568" s="209"/>
      <c r="EE568" s="209"/>
      <c r="EF568" s="209"/>
      <c r="EG568" s="209"/>
      <c r="EH568" s="209"/>
      <c r="EI568" s="209"/>
      <c r="EJ568" s="209"/>
      <c r="EK568" s="209"/>
      <c r="EL568" s="209"/>
      <c r="EM568" s="209"/>
      <c r="EN568" s="209"/>
      <c r="EO568" s="209"/>
      <c r="EP568" s="209"/>
      <c r="EQ568" s="209"/>
      <c r="ER568" s="209"/>
      <c r="ES568" s="209"/>
      <c r="ET568" s="209"/>
      <c r="EU568" s="209"/>
      <c r="EV568" s="209"/>
      <c r="EW568" s="209"/>
      <c r="EX568" s="209"/>
      <c r="EY568" s="209"/>
      <c r="EZ568" s="209"/>
      <c r="FA568" s="209"/>
      <c r="FB568" s="209"/>
      <c r="FC568" s="209"/>
      <c r="FD568" s="209"/>
      <c r="FE568" s="209"/>
      <c r="FF568" s="209"/>
      <c r="FG568" s="209"/>
      <c r="FH568" s="209"/>
      <c r="FI568" s="209"/>
      <c r="FJ568" s="209"/>
      <c r="FK568" s="209"/>
      <c r="FL568" s="209"/>
      <c r="FM568" s="209"/>
      <c r="FN568" s="209"/>
      <c r="FO568" s="209"/>
    </row>
    <row r="569" spans="109:171" ht="16.2" hidden="1">
      <c r="DE569" s="426"/>
      <c r="DF569" s="427"/>
      <c r="DG569" s="295"/>
      <c r="DH569" s="295"/>
      <c r="DI569" s="444"/>
      <c r="DJ569" s="295"/>
      <c r="DK569" s="295"/>
      <c r="DL569" s="295"/>
      <c r="DM569" s="432"/>
      <c r="DN569" s="432"/>
      <c r="DO569" s="432"/>
      <c r="DP569" s="295"/>
      <c r="DQ569" s="295"/>
      <c r="DR569" s="295"/>
      <c r="DS569" s="295"/>
      <c r="DT569" s="295"/>
      <c r="DU569" s="295"/>
      <c r="DV569" s="294"/>
      <c r="DW569" s="209"/>
      <c r="DX569" s="209"/>
      <c r="DY569" s="209"/>
      <c r="DZ569" s="209"/>
      <c r="EA569" s="209"/>
      <c r="EB569" s="209"/>
      <c r="EC569" s="209"/>
      <c r="ED569" s="209"/>
      <c r="EE569" s="209"/>
      <c r="EF569" s="209"/>
      <c r="EG569" s="209"/>
      <c r="EH569" s="209"/>
      <c r="EI569" s="209"/>
      <c r="EJ569" s="209"/>
      <c r="EK569" s="209"/>
      <c r="EL569" s="209"/>
      <c r="EM569" s="209"/>
      <c r="EN569" s="209"/>
      <c r="EO569" s="209"/>
      <c r="EP569" s="209"/>
      <c r="EQ569" s="209"/>
      <c r="ER569" s="209"/>
      <c r="ES569" s="209"/>
      <c r="ET569" s="209"/>
      <c r="EU569" s="209"/>
      <c r="EV569" s="209"/>
      <c r="EW569" s="209"/>
      <c r="EX569" s="209"/>
      <c r="EY569" s="209"/>
      <c r="EZ569" s="209"/>
      <c r="FA569" s="209"/>
      <c r="FB569" s="209"/>
      <c r="FC569" s="209"/>
      <c r="FD569" s="209"/>
      <c r="FE569" s="209"/>
      <c r="FF569" s="209"/>
      <c r="FG569" s="209"/>
      <c r="FH569" s="209"/>
      <c r="FI569" s="209"/>
      <c r="FJ569" s="209"/>
      <c r="FK569" s="209"/>
      <c r="FL569" s="209"/>
      <c r="FM569" s="209"/>
      <c r="FN569" s="209"/>
      <c r="FO569" s="209"/>
    </row>
    <row r="570" spans="109:171" ht="16.2" hidden="1">
      <c r="DE570" s="426"/>
      <c r="DF570" s="427"/>
      <c r="DG570" s="449"/>
      <c r="DH570" s="449"/>
      <c r="DI570" s="444"/>
      <c r="DJ570" s="295"/>
      <c r="DK570" s="446"/>
      <c r="DL570" s="446"/>
      <c r="DM570" s="295"/>
      <c r="DN570" s="295"/>
      <c r="DO570" s="295"/>
      <c r="DP570" s="295"/>
      <c r="DQ570" s="295"/>
      <c r="DR570" s="295"/>
      <c r="DS570" s="295"/>
      <c r="DT570" s="295"/>
      <c r="DU570" s="295"/>
      <c r="DV570" s="294"/>
      <c r="DW570" s="209"/>
      <c r="DX570" s="209"/>
      <c r="DY570" s="209"/>
      <c r="DZ570" s="209"/>
      <c r="EA570" s="209"/>
      <c r="EB570" s="209"/>
      <c r="EC570" s="209"/>
      <c r="ED570" s="209"/>
      <c r="EE570" s="209"/>
      <c r="EF570" s="209"/>
      <c r="EG570" s="209"/>
      <c r="EH570" s="209"/>
      <c r="EI570" s="209"/>
      <c r="EJ570" s="209"/>
      <c r="EK570" s="209"/>
      <c r="EL570" s="209"/>
      <c r="EM570" s="209"/>
      <c r="EN570" s="209"/>
      <c r="EO570" s="209"/>
      <c r="EP570" s="209"/>
      <c r="EQ570" s="209"/>
      <c r="ER570" s="209"/>
      <c r="ES570" s="209"/>
      <c r="ET570" s="209"/>
      <c r="EU570" s="209"/>
      <c r="EV570" s="209"/>
      <c r="EW570" s="209"/>
      <c r="EX570" s="209"/>
      <c r="EY570" s="209"/>
      <c r="EZ570" s="209"/>
      <c r="FA570" s="209"/>
      <c r="FB570" s="209"/>
      <c r="FC570" s="209"/>
      <c r="FD570" s="209"/>
      <c r="FE570" s="209"/>
      <c r="FF570" s="209"/>
      <c r="FG570" s="209"/>
      <c r="FH570" s="209"/>
      <c r="FI570" s="209"/>
      <c r="FJ570" s="209"/>
      <c r="FK570" s="209"/>
      <c r="FL570" s="209"/>
      <c r="FM570" s="209"/>
      <c r="FN570" s="209"/>
      <c r="FO570" s="209"/>
    </row>
    <row r="571" spans="109:171" ht="16.2" hidden="1">
      <c r="DE571" s="426"/>
      <c r="DF571" s="427"/>
      <c r="DG571" s="450"/>
      <c r="DH571" s="450"/>
      <c r="DI571" s="444"/>
      <c r="DJ571" s="295"/>
      <c r="DK571" s="295"/>
      <c r="DL571" s="295"/>
      <c r="DM571" s="295"/>
      <c r="DN571" s="295"/>
      <c r="DO571" s="295"/>
      <c r="DP571" s="295"/>
      <c r="DQ571" s="295"/>
      <c r="DR571" s="295"/>
      <c r="DS571" s="295"/>
      <c r="DT571" s="295"/>
      <c r="DU571" s="295"/>
      <c r="DV571" s="294"/>
      <c r="DW571" s="209"/>
      <c r="DX571" s="209"/>
      <c r="DY571" s="209"/>
      <c r="DZ571" s="209"/>
      <c r="EA571" s="209"/>
      <c r="EB571" s="209"/>
      <c r="EC571" s="209"/>
      <c r="ED571" s="209"/>
      <c r="EE571" s="209"/>
      <c r="EF571" s="209"/>
      <c r="EG571" s="209"/>
      <c r="EH571" s="209"/>
      <c r="EI571" s="209"/>
      <c r="EJ571" s="209"/>
      <c r="EK571" s="209"/>
      <c r="EL571" s="209"/>
      <c r="EM571" s="209"/>
      <c r="EN571" s="209"/>
      <c r="EO571" s="209"/>
      <c r="EP571" s="209"/>
      <c r="EQ571" s="209"/>
      <c r="ER571" s="209"/>
      <c r="ES571" s="209"/>
      <c r="ET571" s="209"/>
      <c r="EU571" s="209"/>
      <c r="EV571" s="209"/>
      <c r="EW571" s="209"/>
      <c r="EX571" s="209"/>
      <c r="EY571" s="209"/>
      <c r="EZ571" s="209"/>
      <c r="FA571" s="209"/>
      <c r="FB571" s="209"/>
      <c r="FC571" s="209"/>
      <c r="FD571" s="209"/>
      <c r="FE571" s="209"/>
      <c r="FF571" s="209"/>
      <c r="FG571" s="209"/>
      <c r="FH571" s="209"/>
      <c r="FI571" s="209"/>
      <c r="FJ571" s="209"/>
      <c r="FK571" s="209"/>
      <c r="FL571" s="209"/>
      <c r="FM571" s="209"/>
      <c r="FN571" s="209"/>
      <c r="FO571" s="209"/>
    </row>
    <row r="572" spans="109:171" ht="46.2" hidden="1">
      <c r="DE572" s="426"/>
      <c r="DF572" s="427"/>
      <c r="DG572" s="451"/>
      <c r="DH572" s="451"/>
      <c r="DI572" s="446"/>
      <c r="DJ572" s="295"/>
      <c r="DK572" s="440"/>
      <c r="DL572" s="440"/>
      <c r="DM572" s="441"/>
      <c r="DN572" s="442"/>
      <c r="DO572" s="442"/>
      <c r="DP572" s="295"/>
      <c r="DQ572" s="295"/>
      <c r="DR572" s="295"/>
      <c r="DS572" s="295"/>
      <c r="DT572" s="295"/>
      <c r="DU572" s="295"/>
      <c r="DV572" s="294"/>
      <c r="DW572" s="209"/>
      <c r="DX572" s="209"/>
      <c r="DY572" s="209"/>
      <c r="DZ572" s="209"/>
      <c r="EA572" s="209"/>
      <c r="EB572" s="209"/>
      <c r="EC572" s="209"/>
      <c r="ED572" s="209"/>
      <c r="EE572" s="209"/>
      <c r="EF572" s="209"/>
      <c r="EG572" s="209"/>
      <c r="EH572" s="209"/>
      <c r="EI572" s="209"/>
      <c r="EJ572" s="209"/>
      <c r="EK572" s="209"/>
      <c r="EL572" s="209"/>
      <c r="EM572" s="209"/>
      <c r="EN572" s="209"/>
      <c r="EO572" s="209"/>
      <c r="EP572" s="209"/>
      <c r="EQ572" s="209"/>
      <c r="ER572" s="209"/>
      <c r="ES572" s="209"/>
      <c r="ET572" s="209"/>
      <c r="EU572" s="209"/>
      <c r="EV572" s="209"/>
      <c r="EW572" s="209"/>
      <c r="EX572" s="209"/>
      <c r="EY572" s="209"/>
      <c r="EZ572" s="209"/>
      <c r="FA572" s="209"/>
      <c r="FB572" s="209"/>
      <c r="FC572" s="209"/>
      <c r="FD572" s="209"/>
      <c r="FE572" s="209"/>
      <c r="FF572" s="209"/>
      <c r="FG572" s="209"/>
      <c r="FH572" s="209"/>
      <c r="FI572" s="209"/>
      <c r="FJ572" s="209"/>
      <c r="FK572" s="209"/>
      <c r="FL572" s="209"/>
      <c r="FM572" s="209"/>
      <c r="FN572" s="209"/>
      <c r="FO572" s="209"/>
    </row>
    <row r="573" spans="109:171" ht="17.399999999999999" hidden="1">
      <c r="DE573" s="426"/>
      <c r="DF573" s="427"/>
      <c r="DG573" s="452"/>
      <c r="DH573" s="452"/>
      <c r="DI573" s="295"/>
      <c r="DJ573" s="295"/>
      <c r="DK573" s="295"/>
      <c r="DL573" s="295"/>
      <c r="DM573" s="295"/>
      <c r="DN573" s="295"/>
      <c r="DO573" s="295"/>
      <c r="DP573" s="295"/>
      <c r="DQ573" s="295"/>
      <c r="DR573" s="295"/>
      <c r="DS573" s="295"/>
      <c r="DT573" s="295"/>
      <c r="DU573" s="295"/>
      <c r="DV573" s="294"/>
      <c r="DW573" s="209"/>
      <c r="DX573" s="209"/>
      <c r="DY573" s="209"/>
      <c r="DZ573" s="209"/>
      <c r="EA573" s="209"/>
      <c r="EB573" s="209"/>
      <c r="EC573" s="209"/>
      <c r="ED573" s="209"/>
      <c r="EE573" s="209"/>
      <c r="EF573" s="209"/>
      <c r="EG573" s="209"/>
      <c r="EH573" s="209"/>
      <c r="EI573" s="209"/>
      <c r="EJ573" s="209"/>
      <c r="EK573" s="209"/>
      <c r="EL573" s="209"/>
      <c r="EM573" s="209"/>
      <c r="EN573" s="209"/>
      <c r="EO573" s="209"/>
      <c r="EP573" s="209"/>
      <c r="EQ573" s="209"/>
      <c r="ER573" s="209"/>
      <c r="ES573" s="209"/>
      <c r="ET573" s="209"/>
      <c r="EU573" s="209"/>
      <c r="EV573" s="209"/>
      <c r="EW573" s="209"/>
      <c r="EX573" s="209"/>
      <c r="EY573" s="209"/>
      <c r="EZ573" s="209"/>
      <c r="FA573" s="209"/>
      <c r="FB573" s="209"/>
      <c r="FC573" s="209"/>
      <c r="FD573" s="209"/>
      <c r="FE573" s="209"/>
      <c r="FF573" s="209"/>
      <c r="FG573" s="209"/>
      <c r="FH573" s="209"/>
      <c r="FI573" s="209"/>
      <c r="FJ573" s="209"/>
      <c r="FK573" s="209"/>
      <c r="FL573" s="209"/>
      <c r="FM573" s="209"/>
      <c r="FN573" s="209"/>
      <c r="FO573" s="209"/>
    </row>
    <row r="574" spans="109:171" ht="17.399999999999999" hidden="1">
      <c r="DE574" s="426"/>
      <c r="DF574" s="427"/>
      <c r="DG574" s="453"/>
      <c r="DH574" s="453"/>
      <c r="DI574" s="295"/>
      <c r="DJ574" s="295"/>
      <c r="DK574" s="295"/>
      <c r="DL574" s="295"/>
      <c r="DM574" s="295"/>
      <c r="DN574" s="295"/>
      <c r="DO574" s="295"/>
      <c r="DP574" s="295"/>
      <c r="DQ574" s="295"/>
      <c r="DR574" s="295"/>
      <c r="DS574" s="295"/>
      <c r="DT574" s="295"/>
      <c r="DU574" s="295"/>
      <c r="DV574" s="294"/>
      <c r="DW574" s="209"/>
      <c r="DX574" s="209"/>
      <c r="DY574" s="209"/>
      <c r="DZ574" s="209"/>
      <c r="EA574" s="209"/>
      <c r="EB574" s="209"/>
      <c r="EC574" s="209"/>
      <c r="ED574" s="209"/>
      <c r="EE574" s="209"/>
      <c r="EF574" s="209"/>
      <c r="EG574" s="209"/>
      <c r="EH574" s="209"/>
      <c r="EI574" s="209"/>
      <c r="EJ574" s="209"/>
      <c r="EK574" s="209"/>
      <c r="EL574" s="209"/>
      <c r="EM574" s="209"/>
      <c r="EN574" s="209"/>
      <c r="EO574" s="209"/>
      <c r="EP574" s="209"/>
      <c r="EQ574" s="209"/>
      <c r="ER574" s="209"/>
      <c r="ES574" s="209"/>
      <c r="ET574" s="209"/>
      <c r="EU574" s="209"/>
      <c r="EV574" s="209"/>
      <c r="EW574" s="209"/>
      <c r="EX574" s="209"/>
      <c r="EY574" s="209"/>
      <c r="EZ574" s="209"/>
      <c r="FA574" s="209"/>
      <c r="FB574" s="209"/>
      <c r="FC574" s="209"/>
      <c r="FD574" s="209"/>
      <c r="FE574" s="209"/>
      <c r="FF574" s="209"/>
      <c r="FG574" s="209"/>
      <c r="FH574" s="209"/>
      <c r="FI574" s="209"/>
      <c r="FJ574" s="209"/>
      <c r="FK574" s="209"/>
      <c r="FL574" s="209"/>
      <c r="FM574" s="209"/>
      <c r="FN574" s="209"/>
      <c r="FO574" s="209"/>
    </row>
    <row r="575" spans="109:171" ht="16.2" hidden="1">
      <c r="DE575" s="426"/>
      <c r="DF575" s="427"/>
      <c r="DG575" s="295"/>
      <c r="DH575" s="295"/>
      <c r="DI575" s="295"/>
      <c r="DJ575" s="295"/>
      <c r="DK575" s="295"/>
      <c r="DL575" s="295"/>
      <c r="DM575" s="295"/>
      <c r="DN575" s="295"/>
      <c r="DO575" s="295"/>
      <c r="DP575" s="295"/>
      <c r="DQ575" s="295"/>
      <c r="DR575" s="295"/>
      <c r="DS575" s="295"/>
      <c r="DT575" s="295"/>
      <c r="DU575" s="295"/>
      <c r="DV575" s="294"/>
      <c r="DW575" s="209"/>
      <c r="DX575" s="209"/>
      <c r="DY575" s="209"/>
      <c r="DZ575" s="209"/>
      <c r="EA575" s="209"/>
      <c r="EB575" s="209"/>
      <c r="EC575" s="209"/>
      <c r="ED575" s="209"/>
      <c r="EE575" s="209"/>
      <c r="EF575" s="209"/>
      <c r="EG575" s="209"/>
      <c r="EH575" s="209"/>
      <c r="EI575" s="209"/>
      <c r="EJ575" s="209"/>
      <c r="EK575" s="209"/>
      <c r="EL575" s="209"/>
      <c r="EM575" s="209"/>
      <c r="EN575" s="209"/>
      <c r="EO575" s="209"/>
      <c r="EP575" s="209"/>
      <c r="EQ575" s="209"/>
      <c r="ER575" s="209"/>
      <c r="ES575" s="209"/>
      <c r="ET575" s="209"/>
      <c r="EU575" s="209"/>
      <c r="EV575" s="209"/>
      <c r="EW575" s="209"/>
      <c r="EX575" s="209"/>
      <c r="EY575" s="209"/>
      <c r="EZ575" s="209"/>
      <c r="FA575" s="209"/>
      <c r="FB575" s="209"/>
      <c r="FC575" s="209"/>
      <c r="FD575" s="209"/>
      <c r="FE575" s="209"/>
      <c r="FF575" s="209"/>
      <c r="FG575" s="209"/>
      <c r="FH575" s="209"/>
      <c r="FI575" s="209"/>
      <c r="FJ575" s="209"/>
      <c r="FK575" s="209"/>
      <c r="FL575" s="209"/>
      <c r="FM575" s="209"/>
      <c r="FN575" s="209"/>
      <c r="FO575" s="209"/>
    </row>
    <row r="576" spans="109:171" ht="16.2" hidden="1">
      <c r="DE576" s="426"/>
      <c r="DF576" s="427"/>
      <c r="DG576" s="295"/>
      <c r="DH576" s="295"/>
      <c r="DI576" s="295"/>
      <c r="DJ576" s="295"/>
      <c r="DK576" s="295"/>
      <c r="DL576" s="295"/>
      <c r="DM576" s="295"/>
      <c r="DN576" s="295"/>
      <c r="DO576" s="295"/>
      <c r="DP576" s="295"/>
      <c r="DQ576" s="295"/>
      <c r="DR576" s="295"/>
      <c r="DS576" s="295"/>
      <c r="DT576" s="295"/>
      <c r="DU576" s="295"/>
      <c r="DV576" s="294"/>
      <c r="DW576" s="209"/>
      <c r="DX576" s="209"/>
      <c r="DY576" s="209"/>
      <c r="DZ576" s="209"/>
      <c r="EA576" s="209"/>
      <c r="EB576" s="209"/>
      <c r="EC576" s="209"/>
      <c r="ED576" s="209"/>
      <c r="EE576" s="209"/>
      <c r="EF576" s="209"/>
      <c r="EG576" s="209"/>
      <c r="EH576" s="209"/>
      <c r="EI576" s="209"/>
      <c r="EJ576" s="209"/>
      <c r="EK576" s="209"/>
      <c r="EL576" s="209"/>
      <c r="EM576" s="209"/>
      <c r="EN576" s="209"/>
      <c r="EO576" s="209"/>
      <c r="EP576" s="209"/>
      <c r="EQ576" s="209"/>
      <c r="ER576" s="209"/>
      <c r="ES576" s="209"/>
      <c r="ET576" s="209"/>
      <c r="EU576" s="209"/>
      <c r="EV576" s="209"/>
      <c r="EW576" s="209"/>
      <c r="EX576" s="209"/>
      <c r="EY576" s="209"/>
      <c r="EZ576" s="209"/>
      <c r="FA576" s="209"/>
      <c r="FB576" s="209"/>
      <c r="FC576" s="209"/>
      <c r="FD576" s="209"/>
      <c r="FE576" s="209"/>
      <c r="FF576" s="209"/>
      <c r="FG576" s="209"/>
      <c r="FH576" s="209"/>
      <c r="FI576" s="209"/>
      <c r="FJ576" s="209"/>
      <c r="FK576" s="209"/>
      <c r="FL576" s="209"/>
      <c r="FM576" s="209"/>
      <c r="FN576" s="209"/>
      <c r="FO576" s="209"/>
    </row>
    <row r="577" spans="102:267" ht="16.2" hidden="1">
      <c r="DE577" s="426"/>
      <c r="DF577" s="427"/>
      <c r="DG577" s="295"/>
      <c r="DH577" s="295"/>
      <c r="DI577" s="295"/>
      <c r="DJ577" s="295"/>
      <c r="DK577" s="295"/>
      <c r="DL577" s="295"/>
      <c r="DM577" s="295"/>
      <c r="DN577" s="454"/>
      <c r="DO577" s="454"/>
      <c r="DP577" s="454"/>
      <c r="DQ577" s="454"/>
      <c r="DR577" s="454"/>
      <c r="DS577" s="295"/>
      <c r="DT577" s="295"/>
      <c r="DU577" s="295"/>
      <c r="DV577" s="294"/>
      <c r="DW577" s="209"/>
      <c r="DX577" s="209"/>
      <c r="DY577" s="209"/>
      <c r="DZ577" s="209"/>
      <c r="EA577" s="209"/>
      <c r="EB577" s="209"/>
      <c r="EC577" s="209"/>
      <c r="ED577" s="209"/>
      <c r="EE577" s="209"/>
      <c r="EF577" s="209"/>
      <c r="EG577" s="209"/>
      <c r="EH577" s="209"/>
      <c r="EI577" s="209"/>
      <c r="EJ577" s="209"/>
      <c r="EK577" s="209"/>
      <c r="EL577" s="209"/>
      <c r="EM577" s="209"/>
      <c r="EN577" s="209"/>
      <c r="EO577" s="209"/>
      <c r="EP577" s="209"/>
      <c r="EQ577" s="209"/>
      <c r="ER577" s="209"/>
      <c r="ES577" s="209"/>
      <c r="ET577" s="209"/>
      <c r="EU577" s="209"/>
      <c r="EV577" s="209"/>
      <c r="EW577" s="209"/>
      <c r="EX577" s="209"/>
      <c r="EY577" s="209"/>
      <c r="EZ577" s="209"/>
      <c r="FA577" s="209"/>
      <c r="FB577" s="209"/>
      <c r="FC577" s="209"/>
      <c r="FD577" s="209"/>
      <c r="FE577" s="209"/>
      <c r="FF577" s="209"/>
      <c r="FG577" s="209"/>
      <c r="FH577" s="209"/>
      <c r="FI577" s="209"/>
      <c r="FJ577" s="209"/>
      <c r="FK577" s="209"/>
      <c r="FL577" s="209"/>
      <c r="FM577" s="209"/>
      <c r="FN577" s="209"/>
      <c r="FO577" s="209"/>
    </row>
    <row r="578" spans="102:267" ht="20.399999999999999" hidden="1">
      <c r="DE578" s="426"/>
      <c r="DF578" s="427"/>
      <c r="DG578" s="295"/>
      <c r="DH578" s="295"/>
      <c r="DI578" s="295"/>
      <c r="DJ578" s="295"/>
      <c r="DK578" s="295"/>
      <c r="DL578" s="455"/>
      <c r="DM578" s="295"/>
      <c r="DN578" s="454"/>
      <c r="DO578" s="454"/>
      <c r="DP578" s="454"/>
      <c r="DQ578" s="454"/>
      <c r="DR578" s="454"/>
      <c r="DS578" s="295"/>
      <c r="DT578" s="295"/>
      <c r="DU578" s="295"/>
      <c r="DV578" s="294"/>
      <c r="DW578" s="209"/>
      <c r="DX578" s="209"/>
      <c r="DY578" s="209"/>
      <c r="DZ578" s="209"/>
      <c r="EA578" s="209"/>
      <c r="EB578" s="209"/>
      <c r="EC578" s="209"/>
      <c r="ED578" s="209"/>
      <c r="EE578" s="209"/>
      <c r="EF578" s="209"/>
      <c r="EG578" s="209"/>
      <c r="EH578" s="209"/>
      <c r="EI578" s="209"/>
      <c r="EJ578" s="209"/>
      <c r="EK578" s="209"/>
      <c r="EL578" s="209"/>
      <c r="EM578" s="209"/>
      <c r="EN578" s="209"/>
      <c r="EO578" s="209"/>
      <c r="EP578" s="209"/>
      <c r="EQ578" s="209"/>
      <c r="ER578" s="209"/>
      <c r="ES578" s="209"/>
      <c r="ET578" s="209"/>
      <c r="EU578" s="209"/>
      <c r="EV578" s="209"/>
      <c r="EW578" s="209"/>
      <c r="EX578" s="209"/>
      <c r="EY578" s="209"/>
      <c r="EZ578" s="209"/>
      <c r="FA578" s="209"/>
      <c r="FB578" s="209"/>
      <c r="FC578" s="209"/>
      <c r="FD578" s="209"/>
      <c r="FE578" s="209"/>
      <c r="FF578" s="209"/>
      <c r="FG578" s="209"/>
      <c r="FH578" s="209"/>
      <c r="FI578" s="209"/>
      <c r="FJ578" s="209"/>
      <c r="FK578" s="209"/>
      <c r="FL578" s="209"/>
      <c r="FM578" s="209"/>
      <c r="FN578" s="209"/>
      <c r="FO578" s="209"/>
    </row>
    <row r="579" spans="102:267" ht="16.2" hidden="1">
      <c r="DE579" s="426"/>
      <c r="DF579" s="427"/>
      <c r="DG579" s="295"/>
      <c r="DH579" s="295"/>
      <c r="DI579" s="295"/>
      <c r="DJ579" s="295"/>
      <c r="DK579" s="295"/>
      <c r="DL579" s="295"/>
      <c r="DM579" s="295"/>
      <c r="DN579" s="454"/>
      <c r="DO579" s="454"/>
      <c r="DP579" s="454"/>
      <c r="DQ579" s="454"/>
      <c r="DR579" s="454"/>
      <c r="DS579" s="295"/>
      <c r="DT579" s="295"/>
      <c r="DU579" s="295"/>
      <c r="DV579" s="294"/>
      <c r="DW579" s="209"/>
      <c r="DX579" s="209"/>
      <c r="DY579" s="209"/>
      <c r="DZ579" s="209"/>
      <c r="EA579" s="209"/>
      <c r="EB579" s="209"/>
      <c r="EC579" s="209"/>
      <c r="ED579" s="209"/>
      <c r="EE579" s="209"/>
      <c r="EF579" s="209"/>
      <c r="EG579" s="209"/>
      <c r="EH579" s="209"/>
      <c r="EI579" s="209"/>
      <c r="EJ579" s="209"/>
      <c r="EK579" s="209"/>
      <c r="EL579" s="209"/>
      <c r="EM579" s="209"/>
      <c r="EN579" s="209"/>
      <c r="EO579" s="209"/>
      <c r="EP579" s="209"/>
      <c r="EQ579" s="209"/>
      <c r="ER579" s="209"/>
      <c r="ES579" s="209"/>
      <c r="ET579" s="209"/>
      <c r="EU579" s="209"/>
      <c r="EV579" s="209"/>
      <c r="EW579" s="209"/>
      <c r="EX579" s="209"/>
      <c r="EY579" s="209"/>
      <c r="EZ579" s="209"/>
      <c r="FA579" s="209"/>
      <c r="FB579" s="209"/>
      <c r="FC579" s="209"/>
      <c r="FD579" s="209"/>
      <c r="FE579" s="209"/>
      <c r="FF579" s="209"/>
      <c r="FG579" s="209"/>
      <c r="FH579" s="209"/>
      <c r="FI579" s="209"/>
      <c r="FJ579" s="209"/>
      <c r="FK579" s="209"/>
      <c r="FL579" s="209"/>
      <c r="FM579" s="209"/>
      <c r="FN579" s="209"/>
      <c r="FO579" s="209"/>
    </row>
    <row r="580" spans="102:267" ht="16.2" hidden="1">
      <c r="DE580" s="426"/>
      <c r="DF580" s="427"/>
      <c r="DG580" s="295"/>
      <c r="DH580" s="295"/>
      <c r="DI580" s="295"/>
      <c r="DJ580" s="295"/>
      <c r="DK580" s="295"/>
      <c r="DL580" s="295"/>
      <c r="DM580" s="295"/>
      <c r="DN580" s="456"/>
      <c r="DO580" s="456"/>
      <c r="DP580" s="456"/>
      <c r="DQ580" s="456"/>
      <c r="DR580" s="456"/>
      <c r="DS580" s="295"/>
      <c r="DT580" s="295"/>
      <c r="DU580" s="295"/>
      <c r="DV580" s="294"/>
      <c r="DW580" s="209"/>
      <c r="DX580" s="209"/>
      <c r="DY580" s="209"/>
      <c r="DZ580" s="209"/>
      <c r="EA580" s="209"/>
      <c r="EB580" s="209"/>
      <c r="EC580" s="209"/>
      <c r="ED580" s="209"/>
      <c r="EE580" s="209"/>
      <c r="EF580" s="209"/>
      <c r="EG580" s="209"/>
      <c r="EH580" s="209"/>
      <c r="EI580" s="209"/>
      <c r="EJ580" s="209"/>
      <c r="EK580" s="209"/>
      <c r="EL580" s="209"/>
      <c r="EM580" s="209"/>
      <c r="EN580" s="209"/>
      <c r="EO580" s="209"/>
      <c r="EP580" s="209"/>
      <c r="EQ580" s="209"/>
      <c r="ER580" s="209"/>
      <c r="ES580" s="209"/>
      <c r="ET580" s="209"/>
      <c r="EU580" s="209"/>
      <c r="EV580" s="209"/>
      <c r="EW580" s="209"/>
      <c r="EX580" s="209"/>
      <c r="EY580" s="209"/>
      <c r="EZ580" s="209"/>
      <c r="FA580" s="209"/>
      <c r="FB580" s="209"/>
      <c r="FC580" s="209"/>
      <c r="FD580" s="209"/>
      <c r="FE580" s="209"/>
      <c r="FF580" s="209"/>
      <c r="FG580" s="209"/>
      <c r="FH580" s="209"/>
      <c r="FI580" s="209"/>
      <c r="FJ580" s="209"/>
      <c r="FK580" s="209"/>
      <c r="FL580" s="209"/>
      <c r="FM580" s="209"/>
      <c r="FN580" s="209"/>
      <c r="FO580" s="209"/>
    </row>
    <row r="581" spans="102:267" ht="16.8" hidden="1" thickBot="1">
      <c r="DE581" s="457"/>
      <c r="DF581" s="458"/>
      <c r="DG581" s="459"/>
      <c r="DH581" s="459"/>
      <c r="DI581" s="459"/>
      <c r="DJ581" s="459"/>
      <c r="DK581" s="459"/>
      <c r="DL581" s="459"/>
      <c r="DM581" s="459"/>
      <c r="DN581" s="460"/>
      <c r="DO581" s="459"/>
      <c r="DP581" s="459"/>
      <c r="DQ581" s="459"/>
      <c r="DR581" s="459"/>
      <c r="DS581" s="459"/>
      <c r="DT581" s="459"/>
      <c r="DU581" s="459"/>
      <c r="DV581" s="461"/>
      <c r="DW581" s="209"/>
      <c r="DX581" s="209"/>
      <c r="DY581" s="209"/>
      <c r="DZ581" s="209"/>
      <c r="EA581" s="209"/>
      <c r="EB581" s="209"/>
      <c r="EC581" s="209"/>
      <c r="ED581" s="209"/>
      <c r="EE581" s="209"/>
      <c r="EF581" s="209"/>
      <c r="EG581" s="209"/>
      <c r="EH581" s="209"/>
      <c r="EI581" s="209"/>
      <c r="EJ581" s="209"/>
      <c r="EK581" s="209"/>
      <c r="EL581" s="209"/>
      <c r="EM581" s="209"/>
      <c r="EN581" s="209"/>
      <c r="EO581" s="209"/>
      <c r="EP581" s="209"/>
      <c r="EQ581" s="209"/>
      <c r="ER581" s="209"/>
      <c r="ES581" s="209"/>
      <c r="ET581" s="209"/>
      <c r="EU581" s="209"/>
      <c r="EV581" s="209"/>
      <c r="EW581" s="209"/>
      <c r="EX581" s="209"/>
      <c r="EY581" s="209"/>
      <c r="EZ581" s="209"/>
      <c r="FA581" s="209"/>
      <c r="FB581" s="209"/>
      <c r="FC581" s="209"/>
      <c r="FD581" s="209"/>
      <c r="FE581" s="209"/>
      <c r="FF581" s="209"/>
      <c r="FG581" s="209"/>
      <c r="FH581" s="209"/>
      <c r="FI581" s="209"/>
      <c r="FJ581" s="209"/>
      <c r="FK581" s="209"/>
      <c r="FL581" s="209"/>
      <c r="FM581" s="209"/>
      <c r="FN581" s="209"/>
      <c r="FO581" s="209"/>
    </row>
    <row r="582" spans="102:267" hidden="1">
      <c r="DG582" s="1561"/>
      <c r="DH582" s="209"/>
      <c r="DI582" s="209"/>
      <c r="DJ582" s="217"/>
      <c r="DK582" s="209"/>
      <c r="DL582" s="217"/>
      <c r="DM582" s="209"/>
      <c r="DN582" s="209"/>
      <c r="DO582" s="209"/>
      <c r="DP582" s="209"/>
      <c r="DQ582" s="1561"/>
      <c r="DR582" s="209"/>
      <c r="DS582" s="209"/>
      <c r="DT582" s="209"/>
      <c r="DU582" s="209"/>
      <c r="DV582" s="209"/>
      <c r="DW582" s="1561"/>
      <c r="DX582" s="1561"/>
      <c r="DY582" s="209"/>
      <c r="DZ582" s="209"/>
      <c r="EA582" s="209"/>
      <c r="EB582" s="209"/>
      <c r="EC582" s="209"/>
      <c r="ED582" s="209"/>
      <c r="EE582" s="209"/>
      <c r="EF582" s="209"/>
      <c r="EG582" s="209"/>
      <c r="EH582" s="209"/>
      <c r="EI582" s="209"/>
      <c r="EJ582" s="299"/>
      <c r="EK582" s="220"/>
      <c r="EL582" s="209"/>
      <c r="EM582" s="209"/>
      <c r="EN582" s="211"/>
      <c r="EO582" s="211"/>
      <c r="EP582" s="217"/>
      <c r="EQ582" s="209"/>
      <c r="ER582" s="209"/>
      <c r="ES582" s="209"/>
      <c r="ET582" s="209"/>
      <c r="EU582" s="209"/>
      <c r="EV582" s="209"/>
      <c r="EW582" s="209"/>
      <c r="EX582" s="209"/>
      <c r="EY582" s="209"/>
      <c r="EZ582" s="209"/>
      <c r="FA582" s="209"/>
      <c r="FB582" s="209"/>
      <c r="FC582" s="209"/>
      <c r="FD582" s="209"/>
      <c r="FE582" s="209"/>
      <c r="FF582" s="220"/>
      <c r="FG582" s="220"/>
      <c r="FH582" s="209"/>
      <c r="FI582" s="209"/>
      <c r="FJ582" s="209"/>
      <c r="FK582" s="209"/>
      <c r="FL582" s="209"/>
      <c r="FM582" s="209"/>
      <c r="FN582" s="209"/>
      <c r="FO582" s="209"/>
    </row>
    <row r="583" spans="102:267" hidden="1">
      <c r="DG583" s="1561"/>
      <c r="DH583" s="209"/>
      <c r="DI583" s="209"/>
      <c r="DJ583" s="217"/>
      <c r="DK583" s="209"/>
      <c r="DL583" s="217"/>
      <c r="DM583" s="209"/>
      <c r="DN583" s="209"/>
      <c r="DO583" s="209"/>
      <c r="DP583" s="209"/>
      <c r="DQ583" s="1561"/>
      <c r="DR583" s="209"/>
      <c r="DS583" s="209"/>
      <c r="DT583" s="209"/>
      <c r="DU583" s="209"/>
      <c r="DV583" s="209"/>
      <c r="DW583" s="1561"/>
      <c r="DX583" s="1561"/>
      <c r="DY583" s="209"/>
      <c r="DZ583" s="209"/>
      <c r="EA583" s="209"/>
      <c r="EB583" s="209"/>
      <c r="EC583" s="209"/>
      <c r="ED583" s="209"/>
      <c r="EE583" s="209"/>
      <c r="EF583" s="209"/>
      <c r="EG583" s="209"/>
      <c r="EH583" s="209"/>
      <c r="EI583" s="209"/>
      <c r="EJ583" s="299"/>
      <c r="EK583" s="220"/>
      <c r="EL583" s="209"/>
      <c r="EM583" s="209"/>
      <c r="EN583" s="211"/>
      <c r="EO583" s="211"/>
      <c r="EP583" s="217"/>
      <c r="EQ583" s="209"/>
      <c r="ER583" s="209"/>
      <c r="ES583" s="209"/>
      <c r="ET583" s="209"/>
      <c r="EU583" s="209"/>
      <c r="EV583" s="209"/>
      <c r="EW583" s="209"/>
      <c r="EX583" s="209"/>
      <c r="EY583" s="209"/>
      <c r="EZ583" s="209"/>
      <c r="FA583" s="209"/>
      <c r="FB583" s="209"/>
      <c r="FC583" s="209"/>
      <c r="FD583" s="209"/>
      <c r="FE583" s="209"/>
      <c r="FF583" s="220"/>
      <c r="FG583" s="220"/>
      <c r="FH583" s="209"/>
      <c r="FI583" s="209"/>
      <c r="FJ583" s="209"/>
      <c r="FK583" s="209"/>
      <c r="FL583" s="209"/>
      <c r="FM583" s="209"/>
      <c r="FN583" s="209"/>
      <c r="FO583" s="209"/>
    </row>
    <row r="584" spans="102:267" hidden="1">
      <c r="CX584" s="211"/>
      <c r="CY584" s="217"/>
      <c r="CZ584" s="217"/>
      <c r="DA584" s="217"/>
      <c r="DB584" s="462"/>
      <c r="DC584" s="217"/>
      <c r="DD584" s="209"/>
      <c r="DE584" s="209"/>
      <c r="DF584" s="1561"/>
      <c r="DG584" s="1561"/>
      <c r="DH584" s="209"/>
      <c r="DI584" s="209"/>
      <c r="DJ584" s="217"/>
      <c r="DK584" s="209"/>
      <c r="DL584" s="217"/>
      <c r="DM584" s="209"/>
      <c r="DN584" s="209"/>
      <c r="DO584" s="209"/>
      <c r="DP584" s="209"/>
      <c r="DQ584" s="1561"/>
      <c r="DR584" s="209"/>
      <c r="DS584" s="209"/>
      <c r="DT584" s="209"/>
      <c r="DU584" s="209"/>
      <c r="DV584" s="209"/>
      <c r="DW584" s="1561"/>
      <c r="DX584" s="1561"/>
      <c r="DY584" s="209"/>
      <c r="DZ584" s="209"/>
      <c r="EA584" s="209"/>
      <c r="EB584" s="209"/>
      <c r="EC584" s="209"/>
      <c r="ED584" s="209"/>
      <c r="EE584" s="209"/>
      <c r="EF584" s="209"/>
      <c r="EG584" s="209"/>
      <c r="EH584" s="209"/>
      <c r="EI584" s="209"/>
      <c r="EJ584" s="299"/>
      <c r="EK584" s="220"/>
      <c r="EL584" s="209"/>
      <c r="EM584" s="209"/>
      <c r="EN584" s="211"/>
      <c r="EO584" s="211"/>
      <c r="EP584" s="217"/>
      <c r="EQ584" s="209"/>
      <c r="ER584" s="209"/>
      <c r="ES584" s="209"/>
      <c r="ET584" s="209"/>
      <c r="EU584" s="209"/>
      <c r="EV584" s="209"/>
      <c r="EW584" s="209"/>
      <c r="EX584" s="209"/>
      <c r="EY584" s="209"/>
      <c r="EZ584" s="209"/>
      <c r="FA584" s="209"/>
      <c r="FB584" s="209"/>
      <c r="FC584" s="209"/>
      <c r="FD584" s="209"/>
      <c r="FE584" s="209"/>
      <c r="FF584" s="220"/>
      <c r="FG584" s="220"/>
      <c r="FH584" s="209"/>
      <c r="FI584" s="209"/>
      <c r="FJ584" s="209"/>
      <c r="FK584" s="209"/>
      <c r="FL584" s="209"/>
      <c r="FM584" s="209"/>
      <c r="FN584" s="209"/>
      <c r="FO584" s="209"/>
      <c r="FP584" s="209"/>
      <c r="FQ584" s="209"/>
      <c r="FR584" s="209"/>
      <c r="FS584" s="209"/>
      <c r="FT584" s="209"/>
      <c r="FU584" s="209"/>
      <c r="FV584" s="209"/>
      <c r="FW584" s="209"/>
      <c r="FX584" s="209"/>
      <c r="FY584" s="209"/>
      <c r="FZ584" s="209"/>
      <c r="GA584" s="209"/>
      <c r="GB584" s="209"/>
      <c r="GC584" s="209"/>
      <c r="GD584" s="209"/>
      <c r="GE584" s="209"/>
      <c r="GF584" s="209"/>
      <c r="GG584" s="209"/>
      <c r="GH584" s="209"/>
      <c r="GI584" s="209"/>
      <c r="GJ584" s="209"/>
      <c r="GK584" s="209"/>
      <c r="GL584" s="209"/>
      <c r="GM584" s="209"/>
      <c r="GN584" s="209"/>
      <c r="GO584" s="209"/>
      <c r="GP584" s="209"/>
      <c r="GQ584" s="209"/>
      <c r="GR584" s="209"/>
      <c r="GS584" s="209"/>
      <c r="GT584" s="209"/>
      <c r="GU584" s="209"/>
      <c r="GV584" s="209"/>
      <c r="GW584" s="209"/>
      <c r="GX584" s="209"/>
      <c r="GY584" s="209"/>
      <c r="GZ584" s="209"/>
      <c r="HA584" s="209"/>
      <c r="HB584" s="209"/>
      <c r="HC584" s="209"/>
      <c r="HD584" s="209"/>
      <c r="HE584" s="209"/>
      <c r="HF584" s="209"/>
      <c r="HG584" s="209"/>
      <c r="HH584" s="209"/>
      <c r="HI584" s="209"/>
      <c r="HJ584" s="209"/>
      <c r="HK584" s="209"/>
      <c r="HL584" s="209"/>
      <c r="HM584" s="209"/>
      <c r="HN584" s="209"/>
      <c r="HO584" s="209"/>
      <c r="HP584" s="209"/>
      <c r="HQ584" s="209"/>
      <c r="HR584" s="209"/>
      <c r="HS584" s="209"/>
      <c r="HT584" s="209"/>
      <c r="HU584" s="209"/>
      <c r="HV584" s="209"/>
      <c r="HW584" s="209"/>
      <c r="HX584" s="209"/>
      <c r="HY584" s="209"/>
      <c r="HZ584" s="209"/>
      <c r="IA584" s="209"/>
      <c r="IB584" s="209"/>
      <c r="IC584" s="209"/>
      <c r="ID584" s="209"/>
      <c r="IE584" s="209"/>
      <c r="IF584" s="209"/>
      <c r="IG584" s="209"/>
      <c r="IH584" s="209"/>
      <c r="II584" s="209"/>
      <c r="IJ584" s="209"/>
      <c r="IK584" s="209"/>
      <c r="IL584" s="209"/>
      <c r="IM584" s="209"/>
      <c r="IN584" s="209"/>
      <c r="IO584" s="209"/>
      <c r="IP584" s="209"/>
      <c r="IQ584" s="209"/>
      <c r="IR584" s="209"/>
      <c r="IS584" s="209"/>
      <c r="IT584" s="209"/>
      <c r="IU584" s="209"/>
      <c r="IV584" s="209"/>
      <c r="IW584" s="209"/>
      <c r="IX584" s="209"/>
      <c r="IY584" s="209"/>
      <c r="IZ584" s="209"/>
      <c r="JA584" s="209"/>
      <c r="JB584" s="209"/>
      <c r="JC584" s="209"/>
      <c r="JD584" s="209"/>
      <c r="JE584" s="209"/>
      <c r="JF584" s="209"/>
      <c r="JG584" s="209"/>
    </row>
    <row r="585" spans="102:267" hidden="1">
      <c r="CX585" s="211"/>
      <c r="CY585" s="217"/>
      <c r="CZ585" s="217"/>
      <c r="DA585" s="217"/>
      <c r="DB585" s="462"/>
      <c r="DC585" s="217"/>
      <c r="DD585" s="209"/>
      <c r="DE585" s="209"/>
      <c r="DF585" s="1561"/>
      <c r="DG585" s="1561"/>
      <c r="DH585" s="209"/>
      <c r="DI585" s="209"/>
      <c r="DJ585" s="217"/>
      <c r="DK585" s="209"/>
      <c r="DL585" s="217"/>
      <c r="DM585" s="209"/>
      <c r="DN585" s="209"/>
      <c r="DO585" s="209"/>
      <c r="DP585" s="209"/>
      <c r="DQ585" s="1561"/>
      <c r="DR585" s="209"/>
      <c r="DS585" s="209"/>
      <c r="DT585" s="209"/>
      <c r="DU585" s="209"/>
      <c r="DV585" s="209"/>
      <c r="DW585" s="1561"/>
      <c r="DX585" s="1561"/>
      <c r="DY585" s="209"/>
      <c r="DZ585" s="209"/>
      <c r="EA585" s="209"/>
      <c r="EB585" s="209"/>
      <c r="EC585" s="209"/>
      <c r="ED585" s="209"/>
      <c r="EE585" s="209"/>
      <c r="EF585" s="209"/>
      <c r="EG585" s="209"/>
      <c r="EH585" s="209"/>
      <c r="EI585" s="209"/>
      <c r="EJ585" s="299"/>
      <c r="EK585" s="220"/>
      <c r="EL585" s="209"/>
      <c r="EM585" s="209"/>
      <c r="EN585" s="211"/>
      <c r="EO585" s="211"/>
      <c r="EP585" s="217"/>
      <c r="EQ585" s="209"/>
      <c r="ER585" s="209"/>
      <c r="ES585" s="209"/>
      <c r="ET585" s="209"/>
      <c r="EU585" s="209"/>
      <c r="EV585" s="209"/>
      <c r="EW585" s="209"/>
      <c r="EX585" s="209"/>
      <c r="EY585" s="209"/>
      <c r="EZ585" s="209"/>
      <c r="FA585" s="209"/>
      <c r="FB585" s="209"/>
      <c r="FC585" s="209"/>
      <c r="FD585" s="209"/>
      <c r="FE585" s="209"/>
      <c r="FF585" s="220"/>
      <c r="FG585" s="220"/>
      <c r="FH585" s="209"/>
      <c r="FI585" s="209"/>
      <c r="FJ585" s="209"/>
      <c r="FK585" s="209"/>
      <c r="FL585" s="209"/>
      <c r="FM585" s="209"/>
      <c r="FN585" s="209"/>
      <c r="FO585" s="209"/>
      <c r="FP585" s="209"/>
      <c r="FQ585" s="209"/>
      <c r="FR585" s="209"/>
      <c r="FS585" s="209"/>
      <c r="FT585" s="209"/>
      <c r="FU585" s="209"/>
      <c r="FV585" s="209"/>
      <c r="FW585" s="209"/>
      <c r="FX585" s="209"/>
      <c r="FY585" s="209"/>
      <c r="FZ585" s="209"/>
      <c r="GA585" s="209"/>
      <c r="GB585" s="209"/>
      <c r="GC585" s="209"/>
      <c r="GD585" s="209"/>
      <c r="GE585" s="209"/>
      <c r="GF585" s="209"/>
      <c r="GG585" s="209"/>
      <c r="GH585" s="209"/>
      <c r="GI585" s="209"/>
      <c r="GJ585" s="209"/>
      <c r="GK585" s="209"/>
      <c r="GL585" s="209"/>
      <c r="GM585" s="209"/>
      <c r="GN585" s="209"/>
      <c r="GO585" s="209"/>
      <c r="GP585" s="209"/>
      <c r="GQ585" s="209"/>
      <c r="GR585" s="209"/>
      <c r="GS585" s="209"/>
      <c r="GT585" s="209"/>
      <c r="GU585" s="209"/>
      <c r="GV585" s="209"/>
      <c r="GW585" s="209"/>
      <c r="GX585" s="209"/>
      <c r="GY585" s="209"/>
      <c r="GZ585" s="209"/>
      <c r="HA585" s="209"/>
      <c r="HB585" s="209"/>
      <c r="HC585" s="209"/>
      <c r="HD585" s="209"/>
      <c r="HE585" s="209"/>
      <c r="HF585" s="209"/>
      <c r="HG585" s="209"/>
      <c r="HH585" s="209"/>
      <c r="HI585" s="209"/>
      <c r="HJ585" s="209"/>
      <c r="HK585" s="209"/>
      <c r="HL585" s="209"/>
      <c r="HM585" s="209"/>
      <c r="HN585" s="209"/>
      <c r="HO585" s="209"/>
      <c r="HP585" s="209"/>
      <c r="HQ585" s="209"/>
      <c r="HR585" s="209"/>
      <c r="HS585" s="209"/>
      <c r="HT585" s="209"/>
      <c r="HU585" s="209"/>
      <c r="HV585" s="209"/>
      <c r="HW585" s="209"/>
      <c r="HX585" s="209"/>
      <c r="HY585" s="209"/>
      <c r="HZ585" s="209"/>
      <c r="IA585" s="209"/>
      <c r="IB585" s="209"/>
      <c r="IC585" s="209"/>
      <c r="ID585" s="209"/>
      <c r="IE585" s="209"/>
      <c r="IF585" s="209"/>
      <c r="IG585" s="209"/>
      <c r="IH585" s="209"/>
      <c r="II585" s="209"/>
      <c r="IJ585" s="209"/>
      <c r="IK585" s="209"/>
      <c r="IL585" s="209"/>
      <c r="IM585" s="209"/>
      <c r="IN585" s="209"/>
      <c r="IO585" s="209"/>
      <c r="IP585" s="209"/>
      <c r="IQ585" s="209"/>
      <c r="IR585" s="209"/>
      <c r="IS585" s="209"/>
      <c r="IT585" s="209"/>
      <c r="IU585" s="209"/>
      <c r="IV585" s="209"/>
      <c r="IW585" s="209"/>
      <c r="IX585" s="209"/>
      <c r="IY585" s="209"/>
      <c r="IZ585" s="209"/>
      <c r="JA585" s="209"/>
      <c r="JB585" s="209"/>
      <c r="JC585" s="209"/>
      <c r="JD585" s="209"/>
      <c r="JE585" s="209"/>
      <c r="JF585" s="209"/>
      <c r="JG585" s="209"/>
    </row>
    <row r="586" spans="102:267" hidden="1">
      <c r="CX586" s="211"/>
      <c r="CY586" s="217"/>
      <c r="CZ586" s="217"/>
      <c r="DA586" s="217"/>
      <c r="DB586" s="462"/>
      <c r="DC586" s="217"/>
      <c r="DD586" s="209"/>
      <c r="DE586" s="209"/>
      <c r="DF586" s="1561"/>
      <c r="DG586" s="1561"/>
      <c r="DH586" s="209"/>
      <c r="DI586" s="209"/>
      <c r="DJ586" s="217"/>
      <c r="DK586" s="209"/>
      <c r="DL586" s="217"/>
      <c r="DM586" s="209"/>
      <c r="DN586" s="209"/>
      <c r="DO586" s="209"/>
      <c r="DP586" s="209"/>
      <c r="DQ586" s="1561"/>
      <c r="DR586" s="209"/>
      <c r="DS586" s="209"/>
      <c r="DT586" s="209"/>
      <c r="DU586" s="209"/>
      <c r="DV586" s="209"/>
      <c r="DW586" s="1561"/>
      <c r="DX586" s="1561"/>
      <c r="DY586" s="209"/>
      <c r="DZ586" s="209"/>
      <c r="EA586" s="209"/>
      <c r="EB586" s="209"/>
      <c r="EC586" s="209"/>
      <c r="ED586" s="209"/>
      <c r="EE586" s="209"/>
      <c r="EF586" s="209"/>
      <c r="EG586" s="209"/>
      <c r="EH586" s="209"/>
      <c r="EI586" s="209"/>
      <c r="EJ586" s="299"/>
      <c r="EK586" s="220"/>
      <c r="EL586" s="209"/>
      <c r="EM586" s="209"/>
      <c r="EN586" s="211"/>
      <c r="EO586" s="211"/>
      <c r="EP586" s="217"/>
      <c r="EQ586" s="209"/>
      <c r="ER586" s="209"/>
      <c r="ES586" s="209"/>
      <c r="ET586" s="209"/>
      <c r="EU586" s="209"/>
      <c r="EV586" s="209"/>
      <c r="EW586" s="209"/>
      <c r="EX586" s="209"/>
      <c r="EY586" s="209"/>
      <c r="EZ586" s="209"/>
      <c r="FA586" s="209"/>
      <c r="FB586" s="209"/>
      <c r="FC586" s="209"/>
      <c r="FD586" s="209"/>
      <c r="FE586" s="209"/>
      <c r="FF586" s="220"/>
      <c r="FG586" s="220"/>
      <c r="FH586" s="209"/>
      <c r="FI586" s="209"/>
      <c r="FJ586" s="209"/>
      <c r="FK586" s="209"/>
      <c r="FL586" s="209"/>
      <c r="FM586" s="209"/>
      <c r="FN586" s="209"/>
      <c r="FO586" s="209"/>
      <c r="FP586" s="209"/>
      <c r="FQ586" s="209"/>
      <c r="FR586" s="209"/>
      <c r="FS586" s="209"/>
      <c r="FT586" s="209"/>
      <c r="FU586" s="209"/>
      <c r="FV586" s="209"/>
      <c r="FW586" s="209"/>
      <c r="FX586" s="209"/>
      <c r="FY586" s="209"/>
      <c r="FZ586" s="209"/>
      <c r="GA586" s="209"/>
      <c r="GB586" s="209"/>
      <c r="GC586" s="209"/>
      <c r="GD586" s="209"/>
      <c r="GE586" s="209"/>
      <c r="GF586" s="209"/>
      <c r="GG586" s="209"/>
      <c r="GH586" s="209"/>
      <c r="GI586" s="209"/>
      <c r="GJ586" s="209"/>
      <c r="GK586" s="209"/>
      <c r="GL586" s="209"/>
      <c r="GM586" s="209"/>
      <c r="GN586" s="209"/>
      <c r="GO586" s="209"/>
      <c r="GP586" s="209"/>
      <c r="GQ586" s="209"/>
      <c r="GR586" s="209"/>
      <c r="GS586" s="209"/>
      <c r="GT586" s="209"/>
      <c r="GU586" s="209"/>
      <c r="GV586" s="209"/>
      <c r="GW586" s="209"/>
      <c r="GX586" s="209"/>
      <c r="GY586" s="209"/>
      <c r="GZ586" s="209"/>
      <c r="HA586" s="209"/>
      <c r="HB586" s="209"/>
      <c r="HC586" s="209"/>
      <c r="HD586" s="209"/>
      <c r="HE586" s="209"/>
      <c r="HF586" s="209"/>
      <c r="HG586" s="209"/>
      <c r="HH586" s="209"/>
      <c r="HI586" s="209"/>
      <c r="HJ586" s="209"/>
      <c r="HK586" s="209"/>
      <c r="HL586" s="209"/>
      <c r="HM586" s="209"/>
      <c r="HN586" s="209"/>
      <c r="HO586" s="209"/>
      <c r="HP586" s="209"/>
      <c r="HQ586" s="209"/>
      <c r="HR586" s="209"/>
      <c r="HS586" s="209"/>
      <c r="HT586" s="209"/>
      <c r="HU586" s="209"/>
      <c r="HV586" s="209"/>
      <c r="HW586" s="209"/>
      <c r="HX586" s="209"/>
      <c r="HY586" s="209"/>
      <c r="HZ586" s="209"/>
      <c r="IA586" s="209"/>
      <c r="IB586" s="209"/>
      <c r="IC586" s="209"/>
      <c r="ID586" s="209"/>
      <c r="IE586" s="209"/>
      <c r="IF586" s="209"/>
      <c r="IG586" s="209"/>
      <c r="IH586" s="209"/>
      <c r="II586" s="209"/>
      <c r="IJ586" s="209"/>
      <c r="IK586" s="209"/>
      <c r="IL586" s="209"/>
      <c r="IM586" s="209"/>
      <c r="IN586" s="209"/>
      <c r="IO586" s="209"/>
      <c r="IP586" s="209"/>
      <c r="IQ586" s="209"/>
      <c r="IR586" s="209"/>
      <c r="IS586" s="209"/>
      <c r="IT586" s="209"/>
      <c r="IU586" s="209"/>
      <c r="IV586" s="209"/>
      <c r="IW586" s="209"/>
      <c r="IX586" s="209"/>
      <c r="IY586" s="209"/>
      <c r="IZ586" s="209"/>
      <c r="JA586" s="209"/>
      <c r="JB586" s="209"/>
      <c r="JC586" s="209"/>
      <c r="JD586" s="209"/>
      <c r="JE586" s="209"/>
      <c r="JF586" s="209"/>
      <c r="JG586" s="209"/>
    </row>
    <row r="587" spans="102:267" hidden="1">
      <c r="CX587" s="211"/>
      <c r="CY587" s="217"/>
      <c r="CZ587" s="217"/>
      <c r="DA587" s="217"/>
      <c r="DB587" s="462"/>
      <c r="DC587" s="217"/>
      <c r="DD587" s="209"/>
      <c r="DE587" s="209"/>
      <c r="DF587" s="1561"/>
      <c r="DG587" s="1561"/>
      <c r="DH587" s="209"/>
      <c r="DI587" s="209"/>
      <c r="DJ587" s="217"/>
      <c r="DK587" s="209"/>
      <c r="DL587" s="217"/>
      <c r="DM587" s="209"/>
      <c r="DN587" s="209"/>
      <c r="DO587" s="209"/>
      <c r="DP587" s="209"/>
      <c r="DQ587" s="1561"/>
      <c r="DR587" s="209"/>
      <c r="DS587" s="209"/>
      <c r="DT587" s="209"/>
      <c r="DU587" s="209"/>
      <c r="DV587" s="209"/>
      <c r="DW587" s="1561"/>
      <c r="DX587" s="1561"/>
      <c r="DY587" s="209"/>
      <c r="DZ587" s="209"/>
      <c r="EA587" s="209"/>
      <c r="EB587" s="209"/>
      <c r="EC587" s="209"/>
      <c r="ED587" s="209"/>
      <c r="EE587" s="209"/>
      <c r="EF587" s="209"/>
      <c r="EG587" s="209"/>
      <c r="EH587" s="209"/>
      <c r="EI587" s="209"/>
      <c r="EJ587" s="299"/>
      <c r="EK587" s="220"/>
      <c r="EL587" s="209"/>
      <c r="EM587" s="209"/>
      <c r="EN587" s="211"/>
      <c r="EO587" s="211"/>
      <c r="EP587" s="217"/>
      <c r="EQ587" s="209"/>
      <c r="ER587" s="209"/>
      <c r="ES587" s="209"/>
      <c r="ET587" s="209"/>
      <c r="EU587" s="209"/>
      <c r="EV587" s="209"/>
      <c r="EW587" s="209"/>
      <c r="EX587" s="209"/>
      <c r="EY587" s="209"/>
      <c r="EZ587" s="209"/>
      <c r="FA587" s="209"/>
      <c r="FB587" s="209"/>
      <c r="FC587" s="209"/>
      <c r="FD587" s="209"/>
      <c r="FE587" s="209"/>
      <c r="FF587" s="220"/>
      <c r="FG587" s="220"/>
      <c r="FH587" s="209"/>
      <c r="FI587" s="209"/>
      <c r="FJ587" s="209"/>
      <c r="FK587" s="209"/>
      <c r="FL587" s="209"/>
      <c r="FM587" s="209"/>
      <c r="FN587" s="209"/>
      <c r="FO587" s="209"/>
      <c r="FP587" s="209"/>
      <c r="FQ587" s="209"/>
      <c r="FR587" s="209"/>
      <c r="FS587" s="209"/>
      <c r="FT587" s="209"/>
      <c r="FU587" s="209"/>
      <c r="FV587" s="209"/>
      <c r="FW587" s="209"/>
      <c r="FX587" s="209"/>
      <c r="FY587" s="209"/>
      <c r="FZ587" s="209"/>
      <c r="GA587" s="209"/>
      <c r="GB587" s="209"/>
      <c r="GC587" s="209"/>
      <c r="GD587" s="209"/>
      <c r="GE587" s="209"/>
      <c r="GF587" s="209"/>
      <c r="GG587" s="209"/>
      <c r="GH587" s="209"/>
      <c r="GI587" s="209"/>
      <c r="GJ587" s="209"/>
      <c r="GK587" s="209"/>
      <c r="GL587" s="209"/>
      <c r="GM587" s="209"/>
      <c r="GN587" s="209"/>
      <c r="GO587" s="209"/>
      <c r="GP587" s="209"/>
      <c r="GQ587" s="209"/>
      <c r="GR587" s="209"/>
      <c r="GS587" s="209"/>
      <c r="GT587" s="209"/>
      <c r="GU587" s="209"/>
      <c r="GV587" s="209"/>
      <c r="GW587" s="209"/>
      <c r="GX587" s="209"/>
      <c r="GY587" s="209"/>
      <c r="GZ587" s="209"/>
      <c r="HA587" s="209"/>
      <c r="HB587" s="209"/>
      <c r="HC587" s="209"/>
      <c r="HD587" s="209"/>
      <c r="HE587" s="209"/>
      <c r="HF587" s="209"/>
      <c r="HG587" s="209"/>
      <c r="HH587" s="209"/>
      <c r="HI587" s="209"/>
      <c r="HJ587" s="209"/>
      <c r="HK587" s="209"/>
      <c r="HL587" s="209"/>
      <c r="HM587" s="209"/>
      <c r="HN587" s="209"/>
      <c r="HO587" s="209"/>
      <c r="HP587" s="209"/>
      <c r="HQ587" s="209"/>
      <c r="HR587" s="209"/>
      <c r="HS587" s="209"/>
      <c r="HT587" s="209"/>
      <c r="HU587" s="209"/>
      <c r="HV587" s="209"/>
      <c r="HW587" s="209"/>
      <c r="HX587" s="209"/>
      <c r="HY587" s="209"/>
      <c r="HZ587" s="209"/>
      <c r="IA587" s="209"/>
      <c r="IB587" s="209"/>
      <c r="IC587" s="209"/>
      <c r="ID587" s="209"/>
      <c r="IE587" s="209"/>
      <c r="IF587" s="209"/>
      <c r="IG587" s="209"/>
      <c r="IH587" s="209"/>
      <c r="II587" s="209"/>
      <c r="IJ587" s="209"/>
      <c r="IK587" s="209"/>
      <c r="IL587" s="209"/>
      <c r="IM587" s="209"/>
      <c r="IN587" s="209"/>
      <c r="IO587" s="209"/>
      <c r="IP587" s="209"/>
      <c r="IQ587" s="209"/>
      <c r="IR587" s="209"/>
      <c r="IS587" s="209"/>
      <c r="IT587" s="209"/>
      <c r="IU587" s="209"/>
      <c r="IV587" s="209"/>
      <c r="IW587" s="209"/>
      <c r="IX587" s="209"/>
      <c r="IY587" s="209"/>
      <c r="IZ587" s="209"/>
      <c r="JA587" s="209"/>
      <c r="JB587" s="209"/>
      <c r="JC587" s="209"/>
      <c r="JD587" s="209"/>
      <c r="JE587" s="209"/>
      <c r="JF587" s="209"/>
      <c r="JG587" s="209"/>
    </row>
    <row r="588" spans="102:267" hidden="1">
      <c r="CX588" s="211"/>
      <c r="CY588" s="217"/>
      <c r="CZ588" s="217"/>
      <c r="DA588" s="217"/>
      <c r="DB588" s="462"/>
      <c r="DC588" s="217"/>
      <c r="DD588" s="209"/>
      <c r="DE588" s="209"/>
      <c r="DF588" s="1561"/>
      <c r="DG588" s="1561"/>
      <c r="DH588" s="209"/>
      <c r="DI588" s="209"/>
      <c r="DJ588" s="217"/>
      <c r="DK588" s="209"/>
      <c r="DL588" s="217"/>
      <c r="DM588" s="209"/>
      <c r="DN588" s="209"/>
      <c r="DO588" s="209"/>
      <c r="DP588" s="209"/>
      <c r="DQ588" s="1561"/>
      <c r="DR588" s="209"/>
      <c r="DS588" s="209"/>
      <c r="DT588" s="209"/>
      <c r="DU588" s="209"/>
      <c r="DV588" s="209"/>
      <c r="DW588" s="1561"/>
      <c r="DX588" s="1561"/>
      <c r="DY588" s="209"/>
      <c r="DZ588" s="209"/>
      <c r="EA588" s="209"/>
      <c r="EB588" s="209"/>
      <c r="EC588" s="209"/>
      <c r="ED588" s="209"/>
      <c r="EE588" s="209"/>
      <c r="EF588" s="209"/>
      <c r="EG588" s="209"/>
      <c r="EH588" s="209"/>
      <c r="EI588" s="209"/>
      <c r="EJ588" s="299"/>
      <c r="EK588" s="220"/>
      <c r="EL588" s="209"/>
      <c r="EM588" s="209"/>
      <c r="EN588" s="211"/>
      <c r="EO588" s="211"/>
      <c r="EP588" s="217"/>
      <c r="EQ588" s="209"/>
      <c r="ER588" s="209"/>
      <c r="ES588" s="209"/>
      <c r="ET588" s="209"/>
      <c r="EU588" s="209"/>
      <c r="EV588" s="209"/>
      <c r="EW588" s="209"/>
      <c r="EX588" s="209"/>
      <c r="EY588" s="209"/>
      <c r="EZ588" s="209"/>
      <c r="FA588" s="209"/>
      <c r="FB588" s="209"/>
      <c r="FC588" s="209"/>
      <c r="FD588" s="209"/>
      <c r="FE588" s="209"/>
      <c r="FF588" s="220"/>
      <c r="FG588" s="220"/>
      <c r="FH588" s="209"/>
      <c r="FI588" s="209"/>
      <c r="FJ588" s="209"/>
      <c r="FK588" s="209"/>
      <c r="FL588" s="209"/>
      <c r="FM588" s="209"/>
      <c r="FN588" s="209"/>
      <c r="FO588" s="209"/>
      <c r="FP588" s="209"/>
      <c r="FQ588" s="209"/>
      <c r="FR588" s="209"/>
      <c r="FS588" s="209"/>
      <c r="FT588" s="209"/>
      <c r="FU588" s="209"/>
      <c r="FV588" s="209"/>
      <c r="FW588" s="209"/>
      <c r="FX588" s="209"/>
      <c r="FY588" s="209"/>
      <c r="FZ588" s="209"/>
      <c r="GA588" s="209"/>
      <c r="GB588" s="209"/>
      <c r="GC588" s="209"/>
      <c r="GD588" s="209"/>
      <c r="GE588" s="209"/>
      <c r="GF588" s="209"/>
      <c r="GG588" s="209"/>
      <c r="GH588" s="209"/>
      <c r="GI588" s="209"/>
      <c r="GJ588" s="209"/>
      <c r="GK588" s="209"/>
      <c r="GL588" s="209"/>
      <c r="GM588" s="209"/>
      <c r="GN588" s="209"/>
      <c r="GO588" s="209"/>
      <c r="GP588" s="209"/>
      <c r="GQ588" s="209"/>
      <c r="GR588" s="209"/>
      <c r="GS588" s="209"/>
      <c r="GT588" s="209"/>
      <c r="GU588" s="209"/>
      <c r="GV588" s="209"/>
      <c r="GW588" s="209"/>
      <c r="GX588" s="209"/>
      <c r="GY588" s="209"/>
      <c r="GZ588" s="209"/>
      <c r="HA588" s="209"/>
      <c r="HB588" s="209"/>
      <c r="HC588" s="209"/>
      <c r="HD588" s="209"/>
      <c r="HE588" s="209"/>
      <c r="HF588" s="209"/>
      <c r="HG588" s="209"/>
      <c r="HH588" s="209"/>
      <c r="HI588" s="209"/>
      <c r="HJ588" s="209"/>
      <c r="HK588" s="209"/>
      <c r="HL588" s="209"/>
      <c r="HM588" s="209"/>
      <c r="HN588" s="209"/>
      <c r="HO588" s="209"/>
      <c r="HP588" s="209"/>
      <c r="HQ588" s="209"/>
      <c r="HR588" s="209"/>
      <c r="HS588" s="209"/>
      <c r="HT588" s="209"/>
      <c r="HU588" s="209"/>
      <c r="HV588" s="209"/>
      <c r="HW588" s="209"/>
      <c r="HX588" s="209"/>
      <c r="HY588" s="209"/>
      <c r="HZ588" s="209"/>
      <c r="IA588" s="209"/>
      <c r="IB588" s="209"/>
      <c r="IC588" s="209"/>
      <c r="ID588" s="209"/>
      <c r="IE588" s="209"/>
      <c r="IF588" s="209"/>
      <c r="IG588" s="209"/>
      <c r="IH588" s="209"/>
      <c r="II588" s="209"/>
      <c r="IJ588" s="209"/>
      <c r="IK588" s="209"/>
      <c r="IL588" s="209"/>
      <c r="IM588" s="209"/>
      <c r="IN588" s="209"/>
      <c r="IO588" s="209"/>
      <c r="IP588" s="209"/>
      <c r="IQ588" s="209"/>
      <c r="IR588" s="209"/>
      <c r="IS588" s="209"/>
      <c r="IT588" s="209"/>
      <c r="IU588" s="209"/>
      <c r="IV588" s="209"/>
      <c r="IW588" s="209"/>
      <c r="IX588" s="209"/>
      <c r="IY588" s="209"/>
      <c r="IZ588" s="209"/>
      <c r="JA588" s="209"/>
      <c r="JB588" s="209"/>
      <c r="JC588" s="209"/>
      <c r="JD588" s="209"/>
      <c r="JE588" s="209"/>
      <c r="JF588" s="209"/>
      <c r="JG588" s="209"/>
    </row>
    <row r="589" spans="102:267" hidden="1">
      <c r="CX589" s="211"/>
      <c r="CY589" s="217"/>
      <c r="CZ589" s="217"/>
      <c r="DA589" s="217"/>
      <c r="DB589" s="462"/>
      <c r="DC589" s="217"/>
      <c r="DD589" s="209"/>
      <c r="DE589" s="209"/>
      <c r="DF589" s="1561"/>
      <c r="DG589" s="1561"/>
      <c r="DH589" s="209"/>
      <c r="DI589" s="209"/>
      <c r="DJ589" s="217"/>
      <c r="DK589" s="209"/>
      <c r="DL589" s="217"/>
      <c r="DM589" s="209"/>
      <c r="DN589" s="209"/>
      <c r="DO589" s="209"/>
      <c r="DP589" s="209"/>
      <c r="DQ589" s="1561"/>
      <c r="DR589" s="209"/>
      <c r="DS589" s="209"/>
      <c r="DT589" s="209"/>
      <c r="DU589" s="209"/>
      <c r="DV589" s="209"/>
      <c r="DW589" s="1561"/>
      <c r="DX589" s="1561"/>
      <c r="DY589" s="209"/>
      <c r="DZ589" s="209"/>
      <c r="EA589" s="209"/>
      <c r="EB589" s="209"/>
      <c r="EC589" s="209"/>
      <c r="ED589" s="209"/>
      <c r="EE589" s="209"/>
      <c r="EF589" s="209"/>
      <c r="EG589" s="209"/>
      <c r="EH589" s="209"/>
      <c r="EI589" s="209"/>
      <c r="EJ589" s="299"/>
      <c r="EK589" s="220"/>
      <c r="EL589" s="209"/>
      <c r="EM589" s="209"/>
      <c r="EN589" s="211"/>
      <c r="EO589" s="211"/>
      <c r="EP589" s="217"/>
      <c r="EQ589" s="209"/>
      <c r="ER589" s="209"/>
      <c r="ES589" s="209"/>
      <c r="ET589" s="209"/>
      <c r="EU589" s="209"/>
      <c r="EV589" s="209"/>
      <c r="EW589" s="209"/>
      <c r="EX589" s="209"/>
      <c r="EY589" s="209"/>
      <c r="EZ589" s="209"/>
      <c r="FA589" s="209"/>
      <c r="FB589" s="209"/>
      <c r="FC589" s="209"/>
      <c r="FD589" s="209"/>
      <c r="FE589" s="209"/>
      <c r="FF589" s="220"/>
      <c r="FG589" s="220"/>
      <c r="FH589" s="209"/>
      <c r="FI589" s="209"/>
      <c r="FJ589" s="209"/>
      <c r="FK589" s="209"/>
      <c r="FL589" s="209"/>
      <c r="FM589" s="209"/>
      <c r="FN589" s="209"/>
      <c r="FO589" s="209"/>
      <c r="FP589" s="209"/>
      <c r="FQ589" s="209"/>
      <c r="FR589" s="209"/>
      <c r="FS589" s="209"/>
      <c r="FT589" s="209"/>
      <c r="FU589" s="209"/>
      <c r="FV589" s="209"/>
      <c r="FW589" s="209"/>
      <c r="FX589" s="209"/>
      <c r="FY589" s="209"/>
      <c r="FZ589" s="209"/>
      <c r="GA589" s="209"/>
      <c r="GB589" s="209"/>
      <c r="GC589" s="209"/>
      <c r="GD589" s="209"/>
      <c r="GE589" s="209"/>
      <c r="GF589" s="209"/>
      <c r="GG589" s="209"/>
      <c r="GH589" s="209"/>
      <c r="GI589" s="209"/>
      <c r="GJ589" s="209"/>
      <c r="GK589" s="209"/>
      <c r="GL589" s="209"/>
      <c r="GM589" s="209"/>
      <c r="GN589" s="209"/>
      <c r="GO589" s="209"/>
      <c r="GP589" s="209"/>
      <c r="GQ589" s="209"/>
      <c r="GR589" s="209"/>
      <c r="GS589" s="209"/>
      <c r="GT589" s="209"/>
      <c r="GU589" s="209"/>
      <c r="GV589" s="209"/>
      <c r="GW589" s="209"/>
      <c r="GX589" s="209"/>
      <c r="GY589" s="209"/>
      <c r="GZ589" s="209"/>
      <c r="HA589" s="209"/>
      <c r="HB589" s="209"/>
      <c r="HC589" s="209"/>
      <c r="HD589" s="209"/>
      <c r="HE589" s="209"/>
      <c r="HF589" s="209"/>
      <c r="HG589" s="209"/>
      <c r="HH589" s="209"/>
      <c r="HI589" s="209"/>
      <c r="HJ589" s="209"/>
      <c r="HK589" s="209"/>
      <c r="HL589" s="209"/>
      <c r="HM589" s="209"/>
      <c r="HN589" s="209"/>
      <c r="HO589" s="209"/>
      <c r="HP589" s="209"/>
      <c r="HQ589" s="209"/>
      <c r="HR589" s="209"/>
      <c r="HS589" s="209"/>
      <c r="HT589" s="209"/>
      <c r="HU589" s="209"/>
      <c r="HV589" s="209"/>
      <c r="HW589" s="209"/>
      <c r="HX589" s="209"/>
      <c r="HY589" s="209"/>
      <c r="HZ589" s="209"/>
      <c r="IA589" s="209"/>
      <c r="IB589" s="209"/>
      <c r="IC589" s="209"/>
      <c r="ID589" s="209"/>
      <c r="IE589" s="209"/>
      <c r="IF589" s="209"/>
      <c r="IG589" s="209"/>
      <c r="IH589" s="209"/>
      <c r="II589" s="209"/>
      <c r="IJ589" s="209"/>
      <c r="IK589" s="209"/>
      <c r="IL589" s="209"/>
      <c r="IM589" s="209"/>
      <c r="IN589" s="209"/>
      <c r="IO589" s="209"/>
      <c r="IP589" s="209"/>
      <c r="IQ589" s="209"/>
      <c r="IR589" s="209"/>
      <c r="IS589" s="209"/>
      <c r="IT589" s="209"/>
      <c r="IU589" s="209"/>
      <c r="IV589" s="209"/>
      <c r="IW589" s="209"/>
      <c r="IX589" s="209"/>
      <c r="IY589" s="209"/>
      <c r="IZ589" s="209"/>
      <c r="JA589" s="209"/>
      <c r="JB589" s="209"/>
      <c r="JC589" s="209"/>
      <c r="JD589" s="209"/>
      <c r="JE589" s="209"/>
      <c r="JF589" s="209"/>
      <c r="JG589" s="209"/>
    </row>
    <row r="590" spans="102:267" hidden="1">
      <c r="CX590" s="211"/>
      <c r="CY590" s="217"/>
      <c r="CZ590" s="217"/>
      <c r="DA590" s="217"/>
      <c r="DB590" s="462"/>
      <c r="DC590" s="217"/>
      <c r="DD590" s="209"/>
      <c r="DE590" s="209"/>
      <c r="DF590" s="1561"/>
      <c r="DG590" s="1561"/>
      <c r="DH590" s="209"/>
      <c r="DI590" s="209"/>
      <c r="DJ590" s="217"/>
      <c r="DK590" s="209"/>
      <c r="DL590" s="217"/>
      <c r="DM590" s="209"/>
      <c r="DN590" s="209"/>
      <c r="DO590" s="209"/>
      <c r="DP590" s="209"/>
      <c r="DQ590" s="1561"/>
      <c r="DR590" s="209"/>
      <c r="DS590" s="209"/>
      <c r="DT590" s="209"/>
      <c r="DU590" s="209"/>
      <c r="DV590" s="209"/>
      <c r="DW590" s="1561"/>
      <c r="DX590" s="1561"/>
      <c r="DY590" s="209"/>
      <c r="DZ590" s="209"/>
      <c r="EA590" s="209"/>
      <c r="EB590" s="209"/>
      <c r="EC590" s="209"/>
      <c r="ED590" s="209"/>
      <c r="EE590" s="209"/>
      <c r="EF590" s="209"/>
      <c r="EG590" s="209"/>
      <c r="EH590" s="209"/>
      <c r="EI590" s="209"/>
      <c r="EJ590" s="299"/>
      <c r="EK590" s="220"/>
      <c r="EL590" s="209"/>
      <c r="EM590" s="209"/>
      <c r="EN590" s="211"/>
      <c r="EO590" s="211"/>
      <c r="EP590" s="217"/>
      <c r="EQ590" s="209"/>
      <c r="ER590" s="209"/>
      <c r="ES590" s="209"/>
      <c r="ET590" s="209"/>
      <c r="EU590" s="209"/>
      <c r="EV590" s="209"/>
      <c r="EW590" s="209"/>
      <c r="EX590" s="209"/>
      <c r="EY590" s="209"/>
      <c r="EZ590" s="209"/>
      <c r="FA590" s="209"/>
      <c r="FB590" s="209"/>
      <c r="FC590" s="209"/>
      <c r="FD590" s="209"/>
      <c r="FE590" s="209"/>
      <c r="FF590" s="220"/>
      <c r="FG590" s="220"/>
      <c r="FH590" s="209"/>
      <c r="FI590" s="209"/>
      <c r="FJ590" s="209"/>
      <c r="FK590" s="209"/>
      <c r="FL590" s="209"/>
      <c r="FM590" s="209"/>
      <c r="FN590" s="209"/>
      <c r="FO590" s="209"/>
      <c r="FP590" s="209"/>
      <c r="FQ590" s="209"/>
      <c r="FR590" s="209"/>
      <c r="FS590" s="209"/>
      <c r="FT590" s="209"/>
      <c r="FU590" s="209"/>
      <c r="FV590" s="209"/>
      <c r="FW590" s="209"/>
      <c r="FX590" s="209"/>
      <c r="FY590" s="209"/>
      <c r="FZ590" s="209"/>
      <c r="GA590" s="209"/>
      <c r="GB590" s="209"/>
      <c r="GC590" s="209"/>
      <c r="GD590" s="209"/>
      <c r="GE590" s="209"/>
      <c r="GF590" s="209"/>
      <c r="GG590" s="209"/>
      <c r="GH590" s="209"/>
      <c r="GI590" s="209"/>
      <c r="GJ590" s="209"/>
      <c r="GK590" s="209"/>
      <c r="GL590" s="209"/>
      <c r="GM590" s="209"/>
      <c r="GN590" s="209"/>
      <c r="GO590" s="209"/>
      <c r="GP590" s="209"/>
      <c r="GQ590" s="209"/>
      <c r="GR590" s="209"/>
      <c r="GS590" s="209"/>
      <c r="GT590" s="209"/>
      <c r="GU590" s="209"/>
      <c r="GV590" s="209"/>
      <c r="GW590" s="209"/>
      <c r="GX590" s="209"/>
      <c r="GY590" s="209"/>
      <c r="GZ590" s="209"/>
      <c r="HA590" s="209"/>
      <c r="HB590" s="209"/>
      <c r="HC590" s="209"/>
      <c r="HD590" s="209"/>
      <c r="HE590" s="209"/>
      <c r="HF590" s="209"/>
      <c r="HG590" s="209"/>
      <c r="HH590" s="209"/>
      <c r="HI590" s="209"/>
      <c r="HJ590" s="209"/>
      <c r="HK590" s="209"/>
      <c r="HL590" s="209"/>
      <c r="HM590" s="209"/>
      <c r="HN590" s="209"/>
      <c r="HO590" s="209"/>
      <c r="HP590" s="209"/>
      <c r="HQ590" s="209"/>
      <c r="HR590" s="209"/>
      <c r="HS590" s="209"/>
      <c r="HT590" s="209"/>
      <c r="HU590" s="209"/>
      <c r="HV590" s="209"/>
      <c r="HW590" s="209"/>
      <c r="HX590" s="209"/>
      <c r="HY590" s="209"/>
      <c r="HZ590" s="209"/>
      <c r="IA590" s="209"/>
      <c r="IB590" s="209"/>
      <c r="IC590" s="209"/>
      <c r="ID590" s="209"/>
      <c r="IE590" s="209"/>
      <c r="IF590" s="209"/>
      <c r="IG590" s="209"/>
      <c r="IH590" s="209"/>
      <c r="II590" s="209"/>
      <c r="IJ590" s="209"/>
      <c r="IK590" s="209"/>
      <c r="IL590" s="209"/>
      <c r="IM590" s="209"/>
      <c r="IN590" s="209"/>
      <c r="IO590" s="209"/>
      <c r="IP590" s="209"/>
      <c r="IQ590" s="209"/>
      <c r="IR590" s="209"/>
      <c r="IS590" s="209"/>
      <c r="IT590" s="209"/>
      <c r="IU590" s="209"/>
      <c r="IV590" s="209"/>
      <c r="IW590" s="209"/>
      <c r="IX590" s="209"/>
      <c r="IY590" s="209"/>
      <c r="IZ590" s="209"/>
      <c r="JA590" s="209"/>
      <c r="JB590" s="209"/>
      <c r="JC590" s="209"/>
      <c r="JD590" s="209"/>
      <c r="JE590" s="209"/>
      <c r="JF590" s="209"/>
      <c r="JG590" s="209"/>
    </row>
    <row r="591" spans="102:267" hidden="1">
      <c r="CX591" s="211"/>
      <c r="CY591" s="217"/>
      <c r="CZ591" s="217"/>
      <c r="DA591" s="217"/>
      <c r="DB591" s="462"/>
      <c r="DC591" s="217"/>
      <c r="DD591" s="209"/>
      <c r="DE591" s="209"/>
      <c r="DF591" s="1561"/>
      <c r="DG591" s="1561"/>
      <c r="DH591" s="209"/>
      <c r="DI591" s="209"/>
      <c r="DJ591" s="217"/>
      <c r="DK591" s="209"/>
      <c r="DL591" s="217"/>
      <c r="DM591" s="209"/>
      <c r="DN591" s="209"/>
      <c r="DO591" s="209"/>
      <c r="DP591" s="209"/>
      <c r="DQ591" s="1561"/>
      <c r="DR591" s="209"/>
      <c r="DS591" s="209"/>
      <c r="DT591" s="209"/>
      <c r="DU591" s="209"/>
      <c r="DV591" s="209"/>
      <c r="DW591" s="1561"/>
      <c r="DX591" s="1561"/>
      <c r="DY591" s="209"/>
      <c r="DZ591" s="209"/>
      <c r="EA591" s="209"/>
      <c r="EB591" s="209"/>
      <c r="EC591" s="209"/>
      <c r="ED591" s="209"/>
      <c r="EE591" s="209"/>
      <c r="EF591" s="209"/>
      <c r="EG591" s="209"/>
      <c r="EH591" s="209"/>
      <c r="EI591" s="209"/>
      <c r="EJ591" s="299"/>
      <c r="EK591" s="220"/>
      <c r="EL591" s="209"/>
      <c r="EM591" s="209"/>
      <c r="EN591" s="211"/>
      <c r="EO591" s="211"/>
      <c r="EP591" s="217"/>
      <c r="EQ591" s="209"/>
      <c r="ER591" s="209"/>
      <c r="ES591" s="209"/>
      <c r="ET591" s="209"/>
      <c r="EU591" s="209"/>
      <c r="EV591" s="209"/>
      <c r="EW591" s="209"/>
      <c r="EX591" s="209"/>
      <c r="EY591" s="209"/>
      <c r="EZ591" s="209"/>
      <c r="FA591" s="209"/>
      <c r="FB591" s="209"/>
      <c r="FC591" s="209"/>
      <c r="FD591" s="209"/>
      <c r="FE591" s="209"/>
      <c r="FF591" s="220"/>
      <c r="FG591" s="220"/>
      <c r="FH591" s="209"/>
      <c r="FI591" s="209"/>
      <c r="FJ591" s="209"/>
      <c r="FK591" s="209"/>
      <c r="FL591" s="209"/>
      <c r="FM591" s="209"/>
      <c r="FN591" s="209"/>
      <c r="FO591" s="209"/>
      <c r="FP591" s="209"/>
      <c r="FQ591" s="209"/>
      <c r="FR591" s="209"/>
      <c r="FS591" s="209"/>
      <c r="FT591" s="209"/>
      <c r="FU591" s="209"/>
      <c r="FV591" s="209"/>
      <c r="FW591" s="209"/>
      <c r="FX591" s="209"/>
      <c r="FY591" s="209"/>
      <c r="FZ591" s="209"/>
      <c r="GA591" s="209"/>
      <c r="GB591" s="209"/>
      <c r="GC591" s="209"/>
      <c r="GD591" s="209"/>
      <c r="GE591" s="209"/>
      <c r="GF591" s="209"/>
      <c r="GG591" s="209"/>
      <c r="GH591" s="209"/>
      <c r="GI591" s="209"/>
      <c r="GJ591" s="209"/>
      <c r="GK591" s="209"/>
      <c r="GL591" s="209"/>
      <c r="GM591" s="209"/>
      <c r="GN591" s="209"/>
      <c r="GO591" s="209"/>
      <c r="GP591" s="209"/>
      <c r="GQ591" s="209"/>
      <c r="GR591" s="209"/>
      <c r="GS591" s="209"/>
      <c r="GT591" s="209"/>
      <c r="GU591" s="209"/>
      <c r="GV591" s="209"/>
      <c r="GW591" s="209"/>
      <c r="GX591" s="209"/>
      <c r="GY591" s="209"/>
      <c r="GZ591" s="209"/>
      <c r="HA591" s="209"/>
      <c r="HB591" s="209"/>
      <c r="HC591" s="209"/>
      <c r="HD591" s="209"/>
      <c r="HE591" s="209"/>
      <c r="HF591" s="209"/>
      <c r="HG591" s="209"/>
      <c r="HH591" s="209"/>
      <c r="HI591" s="209"/>
      <c r="HJ591" s="209"/>
      <c r="HK591" s="209"/>
      <c r="HL591" s="209"/>
      <c r="HM591" s="209"/>
      <c r="HN591" s="209"/>
      <c r="HO591" s="209"/>
      <c r="HP591" s="209"/>
      <c r="HQ591" s="209"/>
      <c r="HR591" s="209"/>
      <c r="HS591" s="209"/>
      <c r="HT591" s="209"/>
      <c r="HU591" s="209"/>
      <c r="HV591" s="209"/>
      <c r="HW591" s="209"/>
      <c r="HX591" s="209"/>
      <c r="HY591" s="209"/>
      <c r="HZ591" s="209"/>
      <c r="IA591" s="209"/>
      <c r="IB591" s="209"/>
      <c r="IC591" s="209"/>
      <c r="ID591" s="209"/>
      <c r="IE591" s="209"/>
      <c r="IF591" s="209"/>
      <c r="IG591" s="209"/>
      <c r="IH591" s="209"/>
      <c r="II591" s="209"/>
      <c r="IJ591" s="209"/>
      <c r="IK591" s="209"/>
      <c r="IL591" s="209"/>
      <c r="IM591" s="209"/>
      <c r="IN591" s="209"/>
      <c r="IO591" s="209"/>
      <c r="IP591" s="209"/>
      <c r="IQ591" s="209"/>
      <c r="IR591" s="209"/>
      <c r="IS591" s="209"/>
      <c r="IT591" s="209"/>
      <c r="IU591" s="209"/>
      <c r="IV591" s="209"/>
      <c r="IW591" s="209"/>
      <c r="IX591" s="209"/>
      <c r="IY591" s="209"/>
      <c r="IZ591" s="209"/>
      <c r="JA591" s="209"/>
      <c r="JB591" s="209"/>
      <c r="JC591" s="209"/>
      <c r="JD591" s="209"/>
      <c r="JE591" s="209"/>
      <c r="JF591" s="209"/>
      <c r="JG591" s="209"/>
    </row>
    <row r="592" spans="102:267" hidden="1">
      <c r="CX592" s="211"/>
      <c r="CY592" s="217"/>
      <c r="CZ592" s="217"/>
      <c r="DA592" s="217"/>
      <c r="DB592" s="462"/>
      <c r="DC592" s="217"/>
      <c r="DD592" s="209"/>
      <c r="DE592" s="209"/>
      <c r="DF592" s="1561"/>
      <c r="DG592" s="1561"/>
      <c r="DH592" s="209"/>
      <c r="DI592" s="209"/>
      <c r="DJ592" s="217"/>
      <c r="DK592" s="209"/>
      <c r="DL592" s="217"/>
      <c r="DM592" s="209"/>
      <c r="DN592" s="209"/>
      <c r="DO592" s="209"/>
      <c r="DP592" s="209"/>
      <c r="DQ592" s="1561"/>
      <c r="DR592" s="209"/>
      <c r="DS592" s="209"/>
      <c r="DT592" s="209"/>
      <c r="DU592" s="209"/>
      <c r="DV592" s="209"/>
      <c r="DW592" s="1561"/>
      <c r="DX592" s="1561"/>
      <c r="DY592" s="209"/>
      <c r="DZ592" s="209"/>
      <c r="EA592" s="209"/>
      <c r="EB592" s="209"/>
      <c r="EC592" s="209"/>
      <c r="ED592" s="209"/>
      <c r="EE592" s="209"/>
      <c r="EF592" s="209"/>
      <c r="EG592" s="209"/>
      <c r="EH592" s="209"/>
      <c r="EI592" s="209"/>
      <c r="EJ592" s="299"/>
      <c r="EK592" s="220"/>
      <c r="EL592" s="209"/>
      <c r="EM592" s="209"/>
      <c r="EN592" s="211"/>
      <c r="EO592" s="211"/>
      <c r="EP592" s="217"/>
      <c r="EQ592" s="209"/>
      <c r="ER592" s="209"/>
      <c r="ES592" s="209"/>
      <c r="ET592" s="209"/>
      <c r="EU592" s="209"/>
      <c r="EV592" s="209"/>
      <c r="EW592" s="209"/>
      <c r="EX592" s="209"/>
      <c r="EY592" s="209"/>
      <c r="EZ592" s="209"/>
      <c r="FA592" s="209"/>
      <c r="FB592" s="209"/>
      <c r="FC592" s="209"/>
      <c r="FD592" s="209"/>
      <c r="FE592" s="209"/>
      <c r="FF592" s="220"/>
      <c r="FG592" s="220"/>
      <c r="FH592" s="209"/>
      <c r="FI592" s="209"/>
      <c r="FJ592" s="209"/>
      <c r="FK592" s="209"/>
      <c r="FL592" s="209"/>
      <c r="FM592" s="209"/>
      <c r="FN592" s="209"/>
      <c r="FO592" s="209"/>
      <c r="FP592" s="209"/>
      <c r="FQ592" s="209"/>
      <c r="FR592" s="209"/>
      <c r="FS592" s="209"/>
      <c r="FT592" s="209"/>
      <c r="FU592" s="209"/>
      <c r="FV592" s="209"/>
      <c r="FW592" s="209"/>
      <c r="FX592" s="209"/>
      <c r="FY592" s="209"/>
      <c r="FZ592" s="209"/>
      <c r="GA592" s="209"/>
      <c r="GB592" s="209"/>
      <c r="GC592" s="209"/>
      <c r="GD592" s="209"/>
      <c r="GE592" s="209"/>
      <c r="GF592" s="209"/>
      <c r="GG592" s="209"/>
      <c r="GH592" s="209"/>
      <c r="GI592" s="209"/>
      <c r="GJ592" s="209"/>
      <c r="GK592" s="209"/>
      <c r="GL592" s="209"/>
      <c r="GM592" s="209"/>
      <c r="GN592" s="209"/>
      <c r="GO592" s="209"/>
      <c r="GP592" s="209"/>
      <c r="GQ592" s="209"/>
      <c r="GR592" s="209"/>
      <c r="GS592" s="209"/>
      <c r="GT592" s="209"/>
      <c r="GU592" s="209"/>
      <c r="GV592" s="209"/>
      <c r="GW592" s="209"/>
      <c r="GX592" s="209"/>
      <c r="GY592" s="209"/>
      <c r="GZ592" s="209"/>
      <c r="HA592" s="209"/>
      <c r="HB592" s="209"/>
      <c r="HC592" s="209"/>
      <c r="HD592" s="209"/>
      <c r="HE592" s="209"/>
      <c r="HF592" s="209"/>
      <c r="HG592" s="209"/>
      <c r="HH592" s="209"/>
      <c r="HI592" s="209"/>
      <c r="HJ592" s="209"/>
      <c r="HK592" s="209"/>
      <c r="HL592" s="209"/>
      <c r="HM592" s="209"/>
      <c r="HN592" s="209"/>
      <c r="HO592" s="209"/>
      <c r="HP592" s="209"/>
      <c r="HQ592" s="209"/>
      <c r="HR592" s="209"/>
      <c r="HS592" s="209"/>
      <c r="HT592" s="209"/>
      <c r="HU592" s="209"/>
      <c r="HV592" s="209"/>
      <c r="HW592" s="209"/>
      <c r="HX592" s="209"/>
      <c r="HY592" s="209"/>
      <c r="HZ592" s="209"/>
      <c r="IA592" s="209"/>
      <c r="IB592" s="209"/>
      <c r="IC592" s="209"/>
      <c r="ID592" s="209"/>
      <c r="IE592" s="209"/>
      <c r="IF592" s="209"/>
      <c r="IG592" s="209"/>
      <c r="IH592" s="209"/>
      <c r="II592" s="209"/>
      <c r="IJ592" s="209"/>
      <c r="IK592" s="209"/>
      <c r="IL592" s="209"/>
      <c r="IM592" s="209"/>
      <c r="IN592" s="209"/>
      <c r="IO592" s="209"/>
      <c r="IP592" s="209"/>
      <c r="IQ592" s="209"/>
      <c r="IR592" s="209"/>
      <c r="IS592" s="209"/>
      <c r="IT592" s="209"/>
      <c r="IU592" s="209"/>
      <c r="IV592" s="209"/>
      <c r="IW592" s="209"/>
      <c r="IX592" s="209"/>
      <c r="IY592" s="209"/>
      <c r="IZ592" s="209"/>
      <c r="JA592" s="209"/>
      <c r="JB592" s="209"/>
      <c r="JC592" s="209"/>
      <c r="JD592" s="209"/>
      <c r="JE592" s="209"/>
      <c r="JF592" s="209"/>
      <c r="JG592" s="209"/>
    </row>
    <row r="593" spans="102:267" hidden="1">
      <c r="CX593" s="211"/>
      <c r="CY593" s="217"/>
      <c r="CZ593" s="217"/>
      <c r="DA593" s="217"/>
      <c r="DB593" s="462"/>
      <c r="DC593" s="217"/>
      <c r="DD593" s="209"/>
      <c r="DE593" s="209"/>
      <c r="DF593" s="1561"/>
      <c r="DG593" s="1561"/>
      <c r="DH593" s="209"/>
      <c r="DI593" s="209"/>
      <c r="DJ593" s="217"/>
      <c r="DK593" s="209"/>
      <c r="DL593" s="217"/>
      <c r="DM593" s="209"/>
      <c r="DN593" s="209"/>
      <c r="DO593" s="209"/>
      <c r="DP593" s="209"/>
      <c r="DQ593" s="1561"/>
      <c r="DR593" s="209"/>
      <c r="DS593" s="209"/>
      <c r="DT593" s="209"/>
      <c r="DU593" s="209"/>
      <c r="DV593" s="209"/>
      <c r="DW593" s="1561"/>
      <c r="DX593" s="1561"/>
      <c r="DY593" s="209"/>
      <c r="DZ593" s="209"/>
      <c r="EA593" s="209"/>
      <c r="EB593" s="209"/>
      <c r="EC593" s="209"/>
      <c r="ED593" s="209"/>
      <c r="EE593" s="209"/>
      <c r="EF593" s="209"/>
      <c r="EG593" s="209"/>
      <c r="EH593" s="209"/>
      <c r="EI593" s="209"/>
      <c r="EJ593" s="299"/>
      <c r="EK593" s="220"/>
      <c r="EL593" s="209"/>
      <c r="EM593" s="209"/>
      <c r="EN593" s="211"/>
      <c r="EO593" s="211"/>
      <c r="EP593" s="217"/>
      <c r="EQ593" s="209"/>
      <c r="ER593" s="209"/>
      <c r="ES593" s="209"/>
      <c r="ET593" s="209"/>
      <c r="EU593" s="209"/>
      <c r="EV593" s="209"/>
      <c r="EW593" s="209"/>
      <c r="EX593" s="209"/>
      <c r="EY593" s="209"/>
      <c r="EZ593" s="209"/>
      <c r="FA593" s="209"/>
      <c r="FB593" s="209"/>
      <c r="FC593" s="209"/>
      <c r="FD593" s="209"/>
      <c r="FE593" s="209"/>
      <c r="FF593" s="220"/>
      <c r="FG593" s="220"/>
      <c r="FH593" s="209"/>
      <c r="FI593" s="209"/>
      <c r="FJ593" s="209"/>
      <c r="FK593" s="209"/>
      <c r="FL593" s="209"/>
      <c r="FM593" s="209"/>
      <c r="FN593" s="209"/>
      <c r="FO593" s="209"/>
      <c r="FP593" s="209"/>
      <c r="FQ593" s="209"/>
      <c r="FR593" s="209"/>
      <c r="FS593" s="209"/>
      <c r="FT593" s="209"/>
      <c r="FU593" s="209"/>
      <c r="FV593" s="209"/>
      <c r="FW593" s="209"/>
      <c r="FX593" s="209"/>
      <c r="FY593" s="209"/>
      <c r="FZ593" s="209"/>
      <c r="GA593" s="209"/>
      <c r="GB593" s="209"/>
      <c r="GC593" s="209"/>
      <c r="GD593" s="209"/>
      <c r="GE593" s="209"/>
      <c r="GF593" s="209"/>
      <c r="GG593" s="209"/>
      <c r="GH593" s="209"/>
      <c r="GI593" s="209"/>
      <c r="GJ593" s="209"/>
      <c r="GK593" s="209"/>
      <c r="GL593" s="209"/>
      <c r="GM593" s="209"/>
      <c r="GN593" s="209"/>
      <c r="GO593" s="209"/>
      <c r="GP593" s="209"/>
      <c r="GQ593" s="209"/>
      <c r="GR593" s="209"/>
      <c r="GS593" s="209"/>
      <c r="GT593" s="209"/>
      <c r="GU593" s="209"/>
      <c r="GV593" s="209"/>
      <c r="GW593" s="209"/>
      <c r="GX593" s="209"/>
      <c r="GY593" s="209"/>
      <c r="GZ593" s="209"/>
      <c r="HA593" s="209"/>
      <c r="HB593" s="209"/>
      <c r="HC593" s="209"/>
      <c r="HD593" s="209"/>
      <c r="HE593" s="209"/>
      <c r="HF593" s="209"/>
      <c r="HG593" s="209"/>
      <c r="HH593" s="209"/>
      <c r="HI593" s="209"/>
      <c r="HJ593" s="209"/>
      <c r="HK593" s="209"/>
      <c r="HL593" s="209"/>
      <c r="HM593" s="209"/>
      <c r="HN593" s="209"/>
      <c r="HO593" s="209"/>
      <c r="HP593" s="209"/>
      <c r="HQ593" s="209"/>
      <c r="HR593" s="209"/>
      <c r="HS593" s="209"/>
      <c r="HT593" s="209"/>
      <c r="HU593" s="209"/>
      <c r="HV593" s="209"/>
      <c r="HW593" s="209"/>
      <c r="HX593" s="209"/>
      <c r="HY593" s="209"/>
      <c r="HZ593" s="209"/>
      <c r="IA593" s="209"/>
      <c r="IB593" s="209"/>
      <c r="IC593" s="209"/>
      <c r="ID593" s="209"/>
      <c r="IE593" s="209"/>
      <c r="IF593" s="209"/>
      <c r="IG593" s="209"/>
      <c r="IH593" s="209"/>
      <c r="II593" s="209"/>
      <c r="IJ593" s="209"/>
      <c r="IK593" s="209"/>
      <c r="IL593" s="209"/>
      <c r="IM593" s="209"/>
      <c r="IN593" s="209"/>
      <c r="IO593" s="209"/>
      <c r="IP593" s="209"/>
      <c r="IQ593" s="209"/>
      <c r="IR593" s="209"/>
      <c r="IS593" s="209"/>
      <c r="IT593" s="209"/>
      <c r="IU593" s="209"/>
      <c r="IV593" s="209"/>
      <c r="IW593" s="209"/>
      <c r="IX593" s="209"/>
      <c r="IY593" s="209"/>
      <c r="IZ593" s="209"/>
      <c r="JA593" s="209"/>
      <c r="JB593" s="209"/>
      <c r="JC593" s="209"/>
      <c r="JD593" s="209"/>
      <c r="JE593" s="209"/>
      <c r="JF593" s="209"/>
      <c r="JG593" s="209"/>
    </row>
    <row r="594" spans="102:267" hidden="1">
      <c r="CX594" s="211"/>
      <c r="CY594" s="217"/>
      <c r="CZ594" s="217"/>
      <c r="DA594" s="217"/>
      <c r="DB594" s="462"/>
      <c r="DC594" s="217"/>
      <c r="DD594" s="209"/>
      <c r="DE594" s="209"/>
      <c r="DF594" s="1561"/>
      <c r="DG594" s="1561"/>
      <c r="DH594" s="209"/>
      <c r="DI594" s="209"/>
      <c r="DJ594" s="217"/>
      <c r="DK594" s="209"/>
      <c r="DL594" s="217"/>
      <c r="DM594" s="209"/>
      <c r="DN594" s="209"/>
      <c r="DO594" s="209"/>
      <c r="DP594" s="209"/>
      <c r="DQ594" s="1561"/>
      <c r="DR594" s="209"/>
      <c r="DS594" s="209"/>
      <c r="DT594" s="209"/>
      <c r="DU594" s="209"/>
      <c r="DV594" s="209"/>
      <c r="DW594" s="1561"/>
      <c r="DX594" s="1561"/>
      <c r="DY594" s="209"/>
      <c r="DZ594" s="209"/>
      <c r="EA594" s="209"/>
      <c r="EB594" s="209"/>
      <c r="EC594" s="209"/>
      <c r="ED594" s="209"/>
      <c r="EE594" s="209"/>
      <c r="EF594" s="209"/>
      <c r="EG594" s="209"/>
      <c r="EH594" s="209"/>
      <c r="EI594" s="209"/>
      <c r="EJ594" s="299"/>
      <c r="EK594" s="220"/>
      <c r="EL594" s="209"/>
      <c r="EM594" s="209"/>
      <c r="EN594" s="211"/>
      <c r="EO594" s="211"/>
      <c r="EP594" s="217"/>
      <c r="EQ594" s="209"/>
      <c r="ER594" s="209"/>
      <c r="ES594" s="209"/>
      <c r="ET594" s="209"/>
      <c r="EU594" s="209"/>
      <c r="EV594" s="209"/>
      <c r="EW594" s="209"/>
      <c r="EX594" s="209"/>
      <c r="EY594" s="209"/>
      <c r="EZ594" s="209"/>
      <c r="FA594" s="209"/>
      <c r="FB594" s="209"/>
      <c r="FC594" s="209"/>
      <c r="FD594" s="209"/>
      <c r="FE594" s="209"/>
      <c r="FF594" s="220"/>
      <c r="FG594" s="220"/>
      <c r="FH594" s="209"/>
      <c r="FI594" s="209"/>
      <c r="FJ594" s="209"/>
      <c r="FK594" s="209"/>
      <c r="FL594" s="209"/>
      <c r="FM594" s="209"/>
      <c r="FN594" s="209"/>
      <c r="FO594" s="209"/>
      <c r="FP594" s="209"/>
      <c r="FQ594" s="209"/>
      <c r="FR594" s="209"/>
      <c r="FS594" s="209"/>
      <c r="FT594" s="209"/>
      <c r="FU594" s="209"/>
      <c r="FV594" s="209"/>
      <c r="FW594" s="209"/>
      <c r="FX594" s="209"/>
      <c r="FY594" s="209"/>
      <c r="FZ594" s="209"/>
      <c r="GA594" s="209"/>
      <c r="GB594" s="209"/>
      <c r="GC594" s="209"/>
      <c r="GD594" s="209"/>
      <c r="GE594" s="209"/>
      <c r="GF594" s="209"/>
      <c r="GG594" s="209"/>
      <c r="GH594" s="209"/>
      <c r="GI594" s="209"/>
      <c r="GJ594" s="209"/>
      <c r="GK594" s="209"/>
      <c r="GL594" s="209"/>
      <c r="GM594" s="209"/>
      <c r="GN594" s="209"/>
      <c r="GO594" s="209"/>
      <c r="GP594" s="209"/>
      <c r="GQ594" s="209"/>
      <c r="GR594" s="209"/>
      <c r="GS594" s="209"/>
      <c r="GT594" s="209"/>
      <c r="GU594" s="209"/>
      <c r="GV594" s="209"/>
      <c r="GW594" s="209"/>
      <c r="GX594" s="209"/>
      <c r="GY594" s="209"/>
      <c r="GZ594" s="209"/>
      <c r="HA594" s="209"/>
      <c r="HB594" s="209"/>
      <c r="HC594" s="209"/>
      <c r="HD594" s="209"/>
      <c r="HE594" s="209"/>
      <c r="HF594" s="209"/>
      <c r="HG594" s="209"/>
      <c r="HH594" s="209"/>
      <c r="HI594" s="209"/>
      <c r="HJ594" s="209"/>
      <c r="HK594" s="209"/>
      <c r="HL594" s="209"/>
      <c r="HM594" s="209"/>
      <c r="HN594" s="209"/>
      <c r="HO594" s="209"/>
      <c r="HP594" s="209"/>
      <c r="HQ594" s="209"/>
      <c r="HR594" s="209"/>
      <c r="HS594" s="209"/>
      <c r="HT594" s="209"/>
      <c r="HU594" s="209"/>
      <c r="HV594" s="209"/>
      <c r="HW594" s="209"/>
      <c r="HX594" s="209"/>
      <c r="HY594" s="209"/>
      <c r="HZ594" s="209"/>
      <c r="IA594" s="209"/>
      <c r="IB594" s="209"/>
      <c r="IC594" s="209"/>
      <c r="ID594" s="209"/>
      <c r="IE594" s="209"/>
      <c r="IF594" s="209"/>
      <c r="IG594" s="209"/>
      <c r="IH594" s="209"/>
      <c r="II594" s="209"/>
      <c r="IJ594" s="209"/>
      <c r="IK594" s="209"/>
      <c r="IL594" s="209"/>
      <c r="IM594" s="209"/>
      <c r="IN594" s="209"/>
      <c r="IO594" s="209"/>
      <c r="IP594" s="209"/>
      <c r="IQ594" s="209"/>
      <c r="IR594" s="209"/>
      <c r="IS594" s="209"/>
      <c r="IT594" s="209"/>
      <c r="IU594" s="209"/>
      <c r="IV594" s="209"/>
      <c r="IW594" s="209"/>
      <c r="IX594" s="209"/>
      <c r="IY594" s="209"/>
      <c r="IZ594" s="209"/>
      <c r="JA594" s="209"/>
      <c r="JB594" s="209"/>
      <c r="JC594" s="209"/>
      <c r="JD594" s="209"/>
      <c r="JE594" s="209"/>
      <c r="JF594" s="209"/>
      <c r="JG594" s="209"/>
    </row>
    <row r="595" spans="102:267" hidden="1">
      <c r="CX595" s="211"/>
      <c r="CY595" s="217"/>
      <c r="CZ595" s="217"/>
      <c r="DA595" s="217"/>
      <c r="DB595" s="462"/>
      <c r="DC595" s="217"/>
      <c r="DD595" s="209"/>
      <c r="DE595" s="209"/>
      <c r="DF595" s="1561"/>
      <c r="DG595" s="1561"/>
      <c r="DH595" s="209"/>
      <c r="DI595" s="209"/>
      <c r="DJ595" s="217"/>
      <c r="DK595" s="209"/>
      <c r="DL595" s="217"/>
      <c r="DM595" s="209"/>
      <c r="DN595" s="209"/>
      <c r="DO595" s="209"/>
      <c r="DP595" s="209"/>
      <c r="DQ595" s="1561"/>
      <c r="DR595" s="209"/>
      <c r="DS595" s="209"/>
      <c r="DT595" s="209"/>
      <c r="DU595" s="209"/>
      <c r="DV595" s="209"/>
      <c r="DW595" s="1561"/>
      <c r="DX595" s="1561"/>
      <c r="DY595" s="209"/>
      <c r="DZ595" s="209"/>
      <c r="EA595" s="209"/>
      <c r="EB595" s="209"/>
      <c r="EC595" s="209"/>
      <c r="ED595" s="209"/>
      <c r="EE595" s="209"/>
      <c r="EF595" s="209"/>
      <c r="EG595" s="209"/>
      <c r="EH595" s="209"/>
      <c r="EI595" s="209"/>
      <c r="EJ595" s="299"/>
      <c r="EK595" s="220"/>
      <c r="EL595" s="209"/>
      <c r="EM595" s="209"/>
      <c r="EN595" s="211"/>
      <c r="EO595" s="211"/>
      <c r="EP595" s="217"/>
      <c r="EQ595" s="209"/>
      <c r="ER595" s="209"/>
      <c r="ES595" s="209"/>
      <c r="ET595" s="209"/>
      <c r="EU595" s="209"/>
      <c r="EV595" s="209"/>
      <c r="EW595" s="209"/>
      <c r="EX595" s="209"/>
      <c r="EY595" s="209"/>
      <c r="EZ595" s="209"/>
      <c r="FA595" s="209"/>
      <c r="FB595" s="209"/>
      <c r="FC595" s="209"/>
      <c r="FD595" s="209"/>
      <c r="FE595" s="209"/>
      <c r="FF595" s="220"/>
      <c r="FG595" s="220"/>
      <c r="FH595" s="209"/>
      <c r="FI595" s="209"/>
      <c r="FJ595" s="209"/>
      <c r="FK595" s="209"/>
      <c r="FL595" s="209"/>
      <c r="FM595" s="209"/>
      <c r="FN595" s="209"/>
      <c r="FO595" s="209"/>
      <c r="FP595" s="209"/>
      <c r="FQ595" s="209"/>
      <c r="FR595" s="209"/>
      <c r="FS595" s="209"/>
      <c r="FT595" s="209"/>
      <c r="FU595" s="209"/>
      <c r="FV595" s="209"/>
      <c r="FW595" s="209"/>
      <c r="FX595" s="209"/>
      <c r="FY595" s="209"/>
      <c r="FZ595" s="209"/>
      <c r="GA595" s="209"/>
      <c r="GB595" s="209"/>
      <c r="GC595" s="209"/>
      <c r="GD595" s="209"/>
      <c r="GE595" s="209"/>
      <c r="GF595" s="209"/>
      <c r="GG595" s="209"/>
      <c r="GH595" s="209"/>
      <c r="GI595" s="209"/>
      <c r="GJ595" s="209"/>
      <c r="GK595" s="209"/>
      <c r="GL595" s="209"/>
      <c r="GM595" s="209"/>
      <c r="GN595" s="209"/>
      <c r="GO595" s="209"/>
      <c r="GP595" s="209"/>
      <c r="GQ595" s="209"/>
      <c r="GR595" s="209"/>
      <c r="GS595" s="209"/>
      <c r="GT595" s="209"/>
      <c r="GU595" s="209"/>
      <c r="GV595" s="209"/>
      <c r="GW595" s="209"/>
      <c r="GX595" s="209"/>
      <c r="GY595" s="209"/>
      <c r="GZ595" s="209"/>
      <c r="HA595" s="209"/>
      <c r="HB595" s="209"/>
      <c r="HC595" s="209"/>
      <c r="HD595" s="209"/>
      <c r="HE595" s="209"/>
      <c r="HF595" s="209"/>
      <c r="HG595" s="209"/>
      <c r="HH595" s="209"/>
      <c r="HI595" s="209"/>
      <c r="HJ595" s="209"/>
      <c r="HK595" s="209"/>
      <c r="HL595" s="209"/>
      <c r="HM595" s="209"/>
      <c r="HN595" s="209"/>
      <c r="HO595" s="209"/>
      <c r="HP595" s="209"/>
      <c r="HQ595" s="209"/>
      <c r="HR595" s="209"/>
      <c r="HS595" s="209"/>
      <c r="HT595" s="209"/>
      <c r="HU595" s="209"/>
      <c r="HV595" s="209"/>
      <c r="HW595" s="209"/>
      <c r="HX595" s="209"/>
      <c r="HY595" s="209"/>
      <c r="HZ595" s="209"/>
      <c r="IA595" s="209"/>
      <c r="IB595" s="209"/>
      <c r="IC595" s="209"/>
      <c r="ID595" s="209"/>
      <c r="IE595" s="209"/>
      <c r="IF595" s="209"/>
      <c r="IG595" s="209"/>
      <c r="IH595" s="209"/>
      <c r="II595" s="209"/>
      <c r="IJ595" s="209"/>
      <c r="IK595" s="209"/>
      <c r="IL595" s="209"/>
      <c r="IM595" s="209"/>
      <c r="IN595" s="209"/>
      <c r="IO595" s="209"/>
      <c r="IP595" s="209"/>
      <c r="IQ595" s="209"/>
      <c r="IR595" s="209"/>
      <c r="IS595" s="209"/>
      <c r="IT595" s="209"/>
      <c r="IU595" s="209"/>
      <c r="IV595" s="209"/>
      <c r="IW595" s="209"/>
      <c r="IX595" s="209"/>
      <c r="IY595" s="209"/>
      <c r="IZ595" s="209"/>
      <c r="JA595" s="209"/>
      <c r="JB595" s="209"/>
      <c r="JC595" s="209"/>
      <c r="JD595" s="209"/>
      <c r="JE595" s="209"/>
      <c r="JF595" s="209"/>
      <c r="JG595" s="209"/>
    </row>
    <row r="596" spans="102:267" hidden="1">
      <c r="CX596" s="211"/>
      <c r="CY596" s="217"/>
      <c r="CZ596" s="217"/>
      <c r="DA596" s="217"/>
      <c r="DB596" s="462"/>
      <c r="DC596" s="217"/>
      <c r="DD596" s="209"/>
      <c r="DE596" s="209"/>
      <c r="DF596" s="1561"/>
      <c r="DG596" s="1561"/>
      <c r="DH596" s="209"/>
      <c r="DI596" s="209"/>
      <c r="DJ596" s="217"/>
      <c r="DK596" s="209"/>
      <c r="DL596" s="217"/>
      <c r="DM596" s="209"/>
      <c r="DN596" s="209"/>
      <c r="DO596" s="209"/>
      <c r="DP596" s="209"/>
      <c r="DQ596" s="1561"/>
      <c r="DR596" s="209"/>
      <c r="DS596" s="209"/>
      <c r="DT596" s="209"/>
      <c r="DU596" s="209"/>
      <c r="DV596" s="209"/>
      <c r="DW596" s="1561"/>
      <c r="DX596" s="1561"/>
      <c r="DY596" s="209"/>
      <c r="DZ596" s="209"/>
      <c r="EA596" s="209"/>
      <c r="EB596" s="209"/>
      <c r="EC596" s="209"/>
      <c r="ED596" s="209"/>
      <c r="EE596" s="209"/>
      <c r="EF596" s="209"/>
      <c r="EG596" s="209"/>
      <c r="EH596" s="209"/>
      <c r="EI596" s="209"/>
      <c r="EJ596" s="299"/>
      <c r="EK596" s="220"/>
      <c r="EL596" s="209"/>
      <c r="EM596" s="209"/>
      <c r="EN596" s="211"/>
      <c r="EO596" s="211"/>
      <c r="EP596" s="217"/>
      <c r="EQ596" s="209"/>
      <c r="ER596" s="209"/>
      <c r="ES596" s="209"/>
      <c r="ET596" s="209"/>
      <c r="EU596" s="209"/>
      <c r="EV596" s="209"/>
      <c r="EW596" s="209"/>
      <c r="EX596" s="209"/>
      <c r="EY596" s="209"/>
      <c r="EZ596" s="209"/>
      <c r="FA596" s="209"/>
      <c r="FB596" s="209"/>
      <c r="FC596" s="209"/>
      <c r="FD596" s="209"/>
      <c r="FE596" s="209"/>
      <c r="FF596" s="220"/>
      <c r="FG596" s="220"/>
      <c r="FH596" s="209"/>
      <c r="FI596" s="209"/>
      <c r="FJ596" s="209"/>
      <c r="FK596" s="209"/>
      <c r="FL596" s="209"/>
      <c r="FM596" s="209"/>
      <c r="FN596" s="209"/>
      <c r="FO596" s="209"/>
      <c r="FP596" s="209"/>
      <c r="FQ596" s="209"/>
      <c r="FR596" s="209"/>
      <c r="FS596" s="209"/>
      <c r="FT596" s="209"/>
      <c r="FU596" s="209"/>
      <c r="FV596" s="209"/>
      <c r="FW596" s="209"/>
      <c r="FX596" s="209"/>
      <c r="FY596" s="209"/>
      <c r="FZ596" s="209"/>
      <c r="GA596" s="209"/>
      <c r="GB596" s="209"/>
      <c r="GC596" s="209"/>
      <c r="GD596" s="209"/>
      <c r="GE596" s="209"/>
      <c r="GF596" s="209"/>
      <c r="GG596" s="209"/>
      <c r="GH596" s="209"/>
      <c r="GI596" s="209"/>
      <c r="GJ596" s="209"/>
      <c r="GK596" s="209"/>
      <c r="GL596" s="209"/>
      <c r="GM596" s="209"/>
      <c r="GN596" s="209"/>
      <c r="GO596" s="209"/>
      <c r="GP596" s="209"/>
      <c r="GQ596" s="209"/>
      <c r="GR596" s="209"/>
      <c r="GS596" s="209"/>
      <c r="GT596" s="209"/>
      <c r="GU596" s="209"/>
      <c r="GV596" s="209"/>
      <c r="GW596" s="209"/>
      <c r="GX596" s="209"/>
      <c r="GY596" s="209"/>
      <c r="GZ596" s="209"/>
      <c r="HA596" s="209"/>
      <c r="HB596" s="209"/>
      <c r="HC596" s="209"/>
      <c r="HD596" s="209"/>
      <c r="HE596" s="209"/>
      <c r="HF596" s="209"/>
      <c r="HG596" s="209"/>
      <c r="HH596" s="209"/>
      <c r="HI596" s="209"/>
      <c r="HJ596" s="209"/>
      <c r="HK596" s="209"/>
      <c r="HL596" s="209"/>
      <c r="HM596" s="209"/>
      <c r="HN596" s="209"/>
      <c r="HO596" s="209"/>
      <c r="HP596" s="209"/>
      <c r="HQ596" s="209"/>
      <c r="HR596" s="209"/>
      <c r="HS596" s="209"/>
      <c r="HT596" s="209"/>
      <c r="HU596" s="209"/>
      <c r="HV596" s="209"/>
      <c r="HW596" s="209"/>
      <c r="HX596" s="209"/>
      <c r="HY596" s="209"/>
      <c r="HZ596" s="209"/>
      <c r="IA596" s="209"/>
      <c r="IB596" s="209"/>
      <c r="IC596" s="209"/>
      <c r="ID596" s="209"/>
      <c r="IE596" s="209"/>
      <c r="IF596" s="209"/>
      <c r="IG596" s="209"/>
      <c r="IH596" s="209"/>
      <c r="II596" s="209"/>
      <c r="IJ596" s="209"/>
      <c r="IK596" s="209"/>
      <c r="IL596" s="209"/>
      <c r="IM596" s="209"/>
      <c r="IN596" s="209"/>
      <c r="IO596" s="209"/>
      <c r="IP596" s="209"/>
      <c r="IQ596" s="209"/>
      <c r="IR596" s="209"/>
      <c r="IS596" s="209"/>
      <c r="IT596" s="209"/>
      <c r="IU596" s="209"/>
      <c r="IV596" s="209"/>
      <c r="IW596" s="209"/>
      <c r="IX596" s="209"/>
      <c r="IY596" s="209"/>
      <c r="IZ596" s="209"/>
      <c r="JA596" s="209"/>
      <c r="JB596" s="209"/>
      <c r="JC596" s="209"/>
      <c r="JD596" s="209"/>
      <c r="JE596" s="209"/>
      <c r="JF596" s="209"/>
      <c r="JG596" s="209"/>
    </row>
    <row r="597" spans="102:267" hidden="1">
      <c r="CX597" s="211"/>
      <c r="CY597" s="217"/>
      <c r="CZ597" s="217"/>
      <c r="DA597" s="217"/>
      <c r="DB597" s="462"/>
      <c r="DC597" s="217"/>
      <c r="DD597" s="209"/>
      <c r="DE597" s="209"/>
      <c r="DF597" s="1561"/>
      <c r="DG597" s="1561"/>
      <c r="DH597" s="209"/>
      <c r="DI597" s="209"/>
      <c r="DJ597" s="217"/>
      <c r="DK597" s="209"/>
      <c r="DL597" s="217"/>
      <c r="DM597" s="209"/>
      <c r="DN597" s="209"/>
      <c r="DO597" s="209"/>
      <c r="DP597" s="209"/>
      <c r="DQ597" s="1561"/>
      <c r="DR597" s="209"/>
      <c r="DS597" s="209"/>
      <c r="DT597" s="209"/>
      <c r="DU597" s="209"/>
      <c r="DV597" s="209"/>
      <c r="DW597" s="1561"/>
      <c r="DX597" s="1561"/>
      <c r="DY597" s="209"/>
      <c r="DZ597" s="209"/>
      <c r="EA597" s="209"/>
      <c r="EB597" s="209"/>
      <c r="EC597" s="209"/>
      <c r="ED597" s="209"/>
      <c r="EE597" s="209"/>
      <c r="EF597" s="209"/>
      <c r="EG597" s="209"/>
      <c r="EH597" s="209"/>
      <c r="EI597" s="209"/>
      <c r="EJ597" s="299"/>
      <c r="EK597" s="220"/>
      <c r="EL597" s="209"/>
      <c r="EM597" s="209"/>
      <c r="EN597" s="211"/>
      <c r="EO597" s="211"/>
      <c r="EP597" s="217"/>
      <c r="EQ597" s="209"/>
      <c r="ER597" s="209"/>
      <c r="ES597" s="209"/>
      <c r="ET597" s="209"/>
      <c r="EU597" s="209"/>
      <c r="EV597" s="209"/>
      <c r="EW597" s="209"/>
      <c r="EX597" s="209"/>
      <c r="EY597" s="209"/>
      <c r="EZ597" s="209"/>
      <c r="FA597" s="209"/>
      <c r="FB597" s="209"/>
      <c r="FC597" s="209"/>
      <c r="FD597" s="209"/>
      <c r="FE597" s="209"/>
      <c r="FF597" s="220"/>
      <c r="FG597" s="220"/>
      <c r="FH597" s="209"/>
      <c r="FI597" s="209"/>
      <c r="FJ597" s="209"/>
      <c r="FK597" s="209"/>
      <c r="FL597" s="209"/>
      <c r="FM597" s="209"/>
      <c r="FN597" s="209"/>
      <c r="FO597" s="209"/>
      <c r="FP597" s="209"/>
      <c r="FQ597" s="209"/>
      <c r="FR597" s="209"/>
      <c r="FS597" s="209"/>
      <c r="FT597" s="209"/>
      <c r="FU597" s="209"/>
      <c r="FV597" s="209"/>
      <c r="FW597" s="209"/>
      <c r="FX597" s="209"/>
      <c r="FY597" s="209"/>
      <c r="FZ597" s="209"/>
      <c r="GA597" s="209"/>
      <c r="GB597" s="209"/>
      <c r="GC597" s="209"/>
      <c r="GD597" s="209"/>
      <c r="GE597" s="209"/>
      <c r="GF597" s="209"/>
      <c r="GG597" s="209"/>
      <c r="GH597" s="209"/>
      <c r="GI597" s="209"/>
      <c r="GJ597" s="209"/>
      <c r="GK597" s="209"/>
      <c r="GL597" s="209"/>
      <c r="GM597" s="209"/>
      <c r="GN597" s="209"/>
      <c r="GO597" s="209"/>
      <c r="GP597" s="209"/>
      <c r="GQ597" s="209"/>
      <c r="GR597" s="209"/>
      <c r="GS597" s="209"/>
      <c r="GT597" s="209"/>
      <c r="GU597" s="209"/>
      <c r="GV597" s="209"/>
      <c r="GW597" s="209"/>
      <c r="GX597" s="209"/>
      <c r="GY597" s="209"/>
      <c r="GZ597" s="209"/>
      <c r="HA597" s="209"/>
      <c r="HB597" s="209"/>
      <c r="HC597" s="209"/>
      <c r="HD597" s="209"/>
      <c r="HE597" s="209"/>
      <c r="HF597" s="209"/>
      <c r="HG597" s="209"/>
      <c r="HH597" s="209"/>
      <c r="HI597" s="209"/>
      <c r="HJ597" s="209"/>
      <c r="HK597" s="209"/>
      <c r="HL597" s="209"/>
      <c r="HM597" s="209"/>
      <c r="HN597" s="209"/>
      <c r="HO597" s="209"/>
      <c r="HP597" s="209"/>
      <c r="HQ597" s="209"/>
      <c r="HR597" s="209"/>
      <c r="HS597" s="209"/>
      <c r="HT597" s="209"/>
      <c r="HU597" s="209"/>
      <c r="HV597" s="209"/>
      <c r="HW597" s="209"/>
      <c r="HX597" s="209"/>
      <c r="HY597" s="209"/>
      <c r="HZ597" s="209"/>
      <c r="IA597" s="209"/>
      <c r="IB597" s="209"/>
      <c r="IC597" s="209"/>
      <c r="ID597" s="209"/>
      <c r="IE597" s="209"/>
      <c r="IF597" s="209"/>
      <c r="IG597" s="209"/>
      <c r="IH597" s="209"/>
      <c r="II597" s="209"/>
      <c r="IJ597" s="209"/>
      <c r="IK597" s="209"/>
      <c r="IL597" s="209"/>
      <c r="IM597" s="209"/>
      <c r="IN597" s="209"/>
      <c r="IO597" s="209"/>
      <c r="IP597" s="209"/>
      <c r="IQ597" s="209"/>
      <c r="IR597" s="209"/>
      <c r="IS597" s="209"/>
      <c r="IT597" s="209"/>
      <c r="IU597" s="209"/>
      <c r="IV597" s="209"/>
      <c r="IW597" s="209"/>
      <c r="IX597" s="209"/>
      <c r="IY597" s="209"/>
      <c r="IZ597" s="209"/>
      <c r="JA597" s="209"/>
      <c r="JB597" s="209"/>
      <c r="JC597" s="209"/>
      <c r="JD597" s="209"/>
      <c r="JE597" s="209"/>
      <c r="JF597" s="209"/>
      <c r="JG597" s="209"/>
    </row>
    <row r="598" spans="102:267" hidden="1">
      <c r="CX598" s="211"/>
      <c r="CY598" s="217"/>
      <c r="CZ598" s="217"/>
      <c r="DA598" s="217"/>
      <c r="DB598" s="462"/>
      <c r="DC598" s="217"/>
      <c r="DD598" s="209"/>
      <c r="DE598" s="209"/>
      <c r="DF598" s="1561"/>
      <c r="DG598" s="1561"/>
      <c r="DH598" s="209"/>
      <c r="DI598" s="209"/>
      <c r="DJ598" s="217"/>
      <c r="DK598" s="209"/>
      <c r="DL598" s="217"/>
      <c r="DM598" s="209"/>
      <c r="DN598" s="209"/>
      <c r="DO598" s="209"/>
      <c r="DP598" s="209"/>
      <c r="DQ598" s="1561"/>
      <c r="DR598" s="209"/>
      <c r="DS598" s="209"/>
      <c r="DT598" s="209"/>
      <c r="DU598" s="209"/>
      <c r="DV598" s="209"/>
      <c r="DW598" s="1561"/>
      <c r="DX598" s="1561"/>
      <c r="DY598" s="209"/>
      <c r="DZ598" s="209"/>
      <c r="EA598" s="209"/>
      <c r="EB598" s="209"/>
      <c r="EC598" s="209"/>
      <c r="ED598" s="209"/>
      <c r="EE598" s="209"/>
      <c r="EF598" s="209"/>
      <c r="EG598" s="209"/>
      <c r="EH598" s="209"/>
      <c r="EI598" s="209"/>
      <c r="EJ598" s="299"/>
      <c r="EK598" s="220"/>
      <c r="EL598" s="209"/>
      <c r="EM598" s="209"/>
      <c r="EN598" s="211"/>
      <c r="EO598" s="211"/>
      <c r="EP598" s="217"/>
      <c r="EQ598" s="209"/>
      <c r="ER598" s="209"/>
      <c r="ES598" s="209"/>
      <c r="ET598" s="209"/>
      <c r="EU598" s="209"/>
      <c r="EV598" s="209"/>
      <c r="EW598" s="209"/>
      <c r="EX598" s="209"/>
      <c r="EY598" s="209"/>
      <c r="EZ598" s="209"/>
      <c r="FA598" s="209"/>
      <c r="FB598" s="209"/>
      <c r="FC598" s="209"/>
      <c r="FD598" s="209"/>
      <c r="FE598" s="209"/>
      <c r="FF598" s="220"/>
      <c r="FG598" s="220"/>
      <c r="FH598" s="209"/>
      <c r="FI598" s="209"/>
      <c r="FJ598" s="209"/>
      <c r="FK598" s="209"/>
      <c r="FL598" s="209"/>
      <c r="FM598" s="209"/>
      <c r="FN598" s="209"/>
      <c r="FO598" s="209"/>
      <c r="FP598" s="209"/>
      <c r="FQ598" s="209"/>
      <c r="FR598" s="209"/>
      <c r="FS598" s="209"/>
      <c r="FT598" s="209"/>
      <c r="FU598" s="209"/>
      <c r="FV598" s="209"/>
      <c r="FW598" s="209"/>
      <c r="FX598" s="209"/>
      <c r="FY598" s="209"/>
      <c r="FZ598" s="209"/>
      <c r="GA598" s="209"/>
      <c r="GB598" s="209"/>
      <c r="GC598" s="209"/>
      <c r="GD598" s="209"/>
      <c r="GE598" s="209"/>
      <c r="GF598" s="209"/>
      <c r="GG598" s="209"/>
      <c r="GH598" s="209"/>
      <c r="GI598" s="209"/>
      <c r="GJ598" s="209"/>
      <c r="GK598" s="209"/>
      <c r="GL598" s="209"/>
      <c r="GM598" s="209"/>
      <c r="GN598" s="209"/>
      <c r="GO598" s="209"/>
      <c r="GP598" s="209"/>
      <c r="GQ598" s="209"/>
      <c r="GR598" s="209"/>
      <c r="GS598" s="209"/>
      <c r="GT598" s="209"/>
      <c r="GU598" s="209"/>
      <c r="GV598" s="209"/>
      <c r="GW598" s="209"/>
      <c r="GX598" s="209"/>
      <c r="GY598" s="209"/>
      <c r="GZ598" s="209"/>
      <c r="HA598" s="209"/>
      <c r="HB598" s="209"/>
      <c r="HC598" s="209"/>
      <c r="HD598" s="209"/>
      <c r="HE598" s="209"/>
      <c r="HF598" s="209"/>
      <c r="HG598" s="209"/>
      <c r="HH598" s="209"/>
      <c r="HI598" s="209"/>
      <c r="HJ598" s="209"/>
      <c r="HK598" s="209"/>
      <c r="HL598" s="209"/>
      <c r="HM598" s="209"/>
      <c r="HN598" s="209"/>
      <c r="HO598" s="209"/>
      <c r="HP598" s="209"/>
      <c r="HQ598" s="209"/>
      <c r="HR598" s="209"/>
      <c r="HS598" s="209"/>
      <c r="HT598" s="209"/>
      <c r="HU598" s="209"/>
      <c r="HV598" s="209"/>
      <c r="HW598" s="209"/>
      <c r="HX598" s="209"/>
      <c r="HY598" s="209"/>
      <c r="HZ598" s="209"/>
      <c r="IA598" s="209"/>
      <c r="IB598" s="209"/>
      <c r="IC598" s="209"/>
      <c r="ID598" s="209"/>
      <c r="IE598" s="209"/>
      <c r="IF598" s="209"/>
      <c r="IG598" s="209"/>
      <c r="IH598" s="209"/>
      <c r="II598" s="209"/>
      <c r="IJ598" s="209"/>
      <c r="IK598" s="209"/>
      <c r="IL598" s="209"/>
      <c r="IM598" s="209"/>
      <c r="IN598" s="209"/>
      <c r="IO598" s="209"/>
      <c r="IP598" s="209"/>
      <c r="IQ598" s="209"/>
      <c r="IR598" s="209"/>
      <c r="IS598" s="209"/>
      <c r="IT598" s="209"/>
      <c r="IU598" s="209"/>
      <c r="IV598" s="209"/>
      <c r="IW598" s="209"/>
      <c r="IX598" s="209"/>
      <c r="IY598" s="209"/>
      <c r="IZ598" s="209"/>
      <c r="JA598" s="209"/>
      <c r="JB598" s="209"/>
      <c r="JC598" s="209"/>
      <c r="JD598" s="209"/>
      <c r="JE598" s="209"/>
      <c r="JF598" s="209"/>
      <c r="JG598" s="209"/>
    </row>
    <row r="599" spans="102:267" hidden="1">
      <c r="CX599" s="211"/>
      <c r="CY599" s="217"/>
      <c r="CZ599" s="217"/>
      <c r="DA599" s="217"/>
      <c r="DB599" s="462"/>
      <c r="DC599" s="217"/>
      <c r="DD599" s="209"/>
      <c r="DE599" s="209"/>
      <c r="DF599" s="1561"/>
      <c r="DG599" s="1561"/>
      <c r="DH599" s="209"/>
      <c r="DI599" s="209"/>
      <c r="DJ599" s="217"/>
      <c r="DK599" s="209"/>
      <c r="DL599" s="217"/>
      <c r="DM599" s="209"/>
      <c r="DN599" s="209"/>
      <c r="DO599" s="209"/>
      <c r="DP599" s="209"/>
      <c r="DQ599" s="1561"/>
      <c r="DR599" s="209"/>
      <c r="DS599" s="209"/>
      <c r="DT599" s="209"/>
      <c r="DU599" s="209"/>
      <c r="DV599" s="209"/>
      <c r="DW599" s="1561"/>
      <c r="DX599" s="1561"/>
      <c r="DY599" s="209"/>
      <c r="DZ599" s="209"/>
      <c r="EA599" s="209"/>
      <c r="EB599" s="209"/>
      <c r="EC599" s="209"/>
      <c r="ED599" s="209"/>
      <c r="EE599" s="209"/>
      <c r="EF599" s="209"/>
      <c r="EG599" s="209"/>
      <c r="EH599" s="209"/>
      <c r="EI599" s="209"/>
      <c r="EJ599" s="299"/>
      <c r="EK599" s="220"/>
      <c r="EL599" s="209"/>
      <c r="EM599" s="209"/>
      <c r="EN599" s="211"/>
      <c r="EO599" s="211"/>
      <c r="EP599" s="217"/>
      <c r="EQ599" s="209"/>
      <c r="ER599" s="209"/>
      <c r="ES599" s="209"/>
      <c r="ET599" s="209"/>
      <c r="EU599" s="209"/>
      <c r="EV599" s="209"/>
      <c r="EW599" s="209"/>
      <c r="EX599" s="209"/>
      <c r="EY599" s="209"/>
      <c r="EZ599" s="209"/>
      <c r="FA599" s="209"/>
      <c r="FB599" s="209"/>
      <c r="FC599" s="209"/>
      <c r="FD599" s="209"/>
      <c r="FE599" s="209"/>
      <c r="FF599" s="220"/>
      <c r="FG599" s="220"/>
      <c r="FH599" s="209"/>
      <c r="FI599" s="209"/>
      <c r="FJ599" s="209"/>
      <c r="FK599" s="209"/>
      <c r="FL599" s="209"/>
      <c r="FM599" s="209"/>
      <c r="FN599" s="209"/>
      <c r="FO599" s="209"/>
      <c r="FP599" s="209"/>
      <c r="FQ599" s="209"/>
      <c r="FR599" s="209"/>
      <c r="FS599" s="209"/>
      <c r="FT599" s="209"/>
      <c r="FU599" s="209"/>
      <c r="FV599" s="209"/>
      <c r="FW599" s="209"/>
      <c r="FX599" s="209"/>
      <c r="FY599" s="209"/>
      <c r="FZ599" s="209"/>
      <c r="GA599" s="209"/>
      <c r="GB599" s="209"/>
      <c r="GC599" s="209"/>
      <c r="GD599" s="209"/>
      <c r="GE599" s="209"/>
      <c r="GF599" s="209"/>
      <c r="GG599" s="209"/>
      <c r="GH599" s="209"/>
      <c r="GI599" s="209"/>
      <c r="GJ599" s="209"/>
      <c r="GK599" s="209"/>
      <c r="GL599" s="209"/>
      <c r="GM599" s="209"/>
      <c r="GN599" s="209"/>
      <c r="GO599" s="209"/>
      <c r="GP599" s="209"/>
      <c r="GQ599" s="209"/>
      <c r="GR599" s="209"/>
      <c r="GS599" s="209"/>
      <c r="GT599" s="209"/>
      <c r="GU599" s="209"/>
      <c r="GV599" s="209"/>
      <c r="GW599" s="209"/>
      <c r="GX599" s="209"/>
      <c r="GY599" s="209"/>
      <c r="GZ599" s="209"/>
      <c r="HA599" s="209"/>
      <c r="HB599" s="209"/>
      <c r="HC599" s="209"/>
      <c r="HD599" s="209"/>
      <c r="HE599" s="209"/>
      <c r="HF599" s="209"/>
      <c r="HG599" s="209"/>
      <c r="HH599" s="209"/>
      <c r="HI599" s="209"/>
      <c r="HJ599" s="209"/>
      <c r="HK599" s="209"/>
      <c r="HL599" s="209"/>
      <c r="HM599" s="209"/>
      <c r="HN599" s="209"/>
      <c r="HO599" s="209"/>
      <c r="HP599" s="209"/>
      <c r="HQ599" s="209"/>
      <c r="HR599" s="209"/>
      <c r="HS599" s="209"/>
      <c r="HT599" s="209"/>
      <c r="HU599" s="209"/>
      <c r="HV599" s="209"/>
      <c r="HW599" s="209"/>
      <c r="HX599" s="209"/>
      <c r="HY599" s="209"/>
      <c r="HZ599" s="209"/>
      <c r="IA599" s="209"/>
      <c r="IB599" s="209"/>
      <c r="IC599" s="209"/>
      <c r="ID599" s="209"/>
      <c r="IE599" s="209"/>
      <c r="IF599" s="209"/>
      <c r="IG599" s="209"/>
      <c r="IH599" s="209"/>
      <c r="II599" s="209"/>
      <c r="IJ599" s="209"/>
      <c r="IK599" s="209"/>
      <c r="IL599" s="209"/>
      <c r="IM599" s="209"/>
      <c r="IN599" s="209"/>
      <c r="IO599" s="209"/>
      <c r="IP599" s="209"/>
      <c r="IQ599" s="209"/>
      <c r="IR599" s="209"/>
      <c r="IS599" s="209"/>
      <c r="IT599" s="209"/>
      <c r="IU599" s="209"/>
      <c r="IV599" s="209"/>
      <c r="IW599" s="209"/>
      <c r="IX599" s="209"/>
      <c r="IY599" s="209"/>
      <c r="IZ599" s="209"/>
      <c r="JA599" s="209"/>
      <c r="JB599" s="209"/>
      <c r="JC599" s="209"/>
      <c r="JD599" s="209"/>
      <c r="JE599" s="209"/>
      <c r="JF599" s="209"/>
      <c r="JG599" s="209"/>
    </row>
    <row r="600" spans="102:267" hidden="1">
      <c r="CX600" s="211"/>
      <c r="CY600" s="217"/>
      <c r="CZ600" s="217"/>
      <c r="DA600" s="217"/>
      <c r="DB600" s="462"/>
      <c r="DC600" s="217"/>
      <c r="DD600" s="209"/>
      <c r="DE600" s="209"/>
      <c r="DF600" s="1561"/>
      <c r="DG600" s="1561"/>
      <c r="DH600" s="209"/>
      <c r="DI600" s="209"/>
      <c r="DJ600" s="217"/>
      <c r="DK600" s="209"/>
      <c r="DL600" s="217"/>
      <c r="DM600" s="209"/>
      <c r="DN600" s="209"/>
      <c r="DO600" s="209"/>
      <c r="DP600" s="209"/>
      <c r="DQ600" s="1561"/>
      <c r="DR600" s="209"/>
      <c r="DS600" s="209"/>
      <c r="DT600" s="209"/>
      <c r="DU600" s="209"/>
      <c r="DV600" s="209"/>
      <c r="DW600" s="1561"/>
      <c r="DX600" s="1561"/>
      <c r="DY600" s="209"/>
      <c r="DZ600" s="209"/>
      <c r="EA600" s="209"/>
      <c r="EB600" s="209"/>
      <c r="EC600" s="209"/>
      <c r="ED600" s="209"/>
      <c r="EE600" s="209"/>
      <c r="EF600" s="209"/>
      <c r="EG600" s="209"/>
      <c r="EH600" s="209"/>
      <c r="EI600" s="209"/>
      <c r="EJ600" s="299"/>
      <c r="EK600" s="220"/>
      <c r="EL600" s="209"/>
      <c r="EM600" s="209"/>
      <c r="EN600" s="211"/>
      <c r="EO600" s="211"/>
      <c r="EP600" s="217"/>
      <c r="EQ600" s="209"/>
      <c r="ER600" s="209"/>
      <c r="ES600" s="209"/>
      <c r="ET600" s="209"/>
      <c r="EU600" s="209"/>
      <c r="EV600" s="209"/>
      <c r="EW600" s="209"/>
      <c r="EX600" s="209"/>
      <c r="EY600" s="209"/>
      <c r="EZ600" s="209"/>
      <c r="FA600" s="209"/>
      <c r="FB600" s="209"/>
      <c r="FC600" s="209"/>
      <c r="FD600" s="209"/>
      <c r="FE600" s="209"/>
      <c r="FF600" s="220"/>
      <c r="FG600" s="220"/>
      <c r="FH600" s="209"/>
      <c r="FI600" s="209"/>
      <c r="FJ600" s="209"/>
      <c r="FK600" s="209"/>
      <c r="FL600" s="209"/>
      <c r="FM600" s="209"/>
      <c r="FN600" s="209"/>
      <c r="FO600" s="209"/>
      <c r="FP600" s="209"/>
      <c r="FQ600" s="209"/>
      <c r="FR600" s="209"/>
      <c r="FS600" s="209"/>
      <c r="FT600" s="209"/>
      <c r="FU600" s="209"/>
      <c r="FV600" s="209"/>
      <c r="FW600" s="209"/>
      <c r="FX600" s="209"/>
      <c r="FY600" s="209"/>
      <c r="FZ600" s="209"/>
      <c r="GA600" s="209"/>
      <c r="GB600" s="209"/>
      <c r="GC600" s="209"/>
      <c r="GD600" s="209"/>
      <c r="GE600" s="209"/>
      <c r="GF600" s="209"/>
      <c r="GG600" s="209"/>
      <c r="GH600" s="209"/>
      <c r="GI600" s="209"/>
      <c r="GJ600" s="209"/>
      <c r="GK600" s="209"/>
      <c r="GL600" s="209"/>
      <c r="GM600" s="209"/>
      <c r="GN600" s="209"/>
      <c r="GO600" s="209"/>
      <c r="GP600" s="209"/>
      <c r="GQ600" s="209"/>
      <c r="GR600" s="209"/>
      <c r="GS600" s="209"/>
      <c r="GT600" s="209"/>
      <c r="GU600" s="209"/>
      <c r="GV600" s="209"/>
      <c r="GW600" s="209"/>
      <c r="GX600" s="209"/>
      <c r="GY600" s="209"/>
      <c r="GZ600" s="209"/>
      <c r="HA600" s="209"/>
      <c r="HB600" s="209"/>
      <c r="HC600" s="209"/>
      <c r="HD600" s="209"/>
      <c r="HE600" s="209"/>
      <c r="HF600" s="209"/>
      <c r="HG600" s="209"/>
      <c r="HH600" s="209"/>
      <c r="HI600" s="209"/>
      <c r="HJ600" s="209"/>
      <c r="HK600" s="209"/>
      <c r="HL600" s="209"/>
      <c r="HM600" s="209"/>
      <c r="HN600" s="209"/>
      <c r="HO600" s="209"/>
      <c r="HP600" s="209"/>
      <c r="HQ600" s="209"/>
      <c r="HR600" s="209"/>
      <c r="HS600" s="209"/>
      <c r="HT600" s="209"/>
      <c r="HU600" s="209"/>
      <c r="HV600" s="209"/>
      <c r="HW600" s="209"/>
      <c r="HX600" s="209"/>
      <c r="HY600" s="209"/>
      <c r="HZ600" s="209"/>
      <c r="IA600" s="209"/>
      <c r="IB600" s="209"/>
      <c r="IC600" s="209"/>
      <c r="ID600" s="209"/>
      <c r="IE600" s="209"/>
      <c r="IF600" s="209"/>
      <c r="IG600" s="209"/>
      <c r="IH600" s="209"/>
      <c r="II600" s="209"/>
      <c r="IJ600" s="209"/>
      <c r="IK600" s="209"/>
      <c r="IL600" s="209"/>
      <c r="IM600" s="209"/>
      <c r="IN600" s="209"/>
      <c r="IO600" s="209"/>
      <c r="IP600" s="209"/>
      <c r="IQ600" s="209"/>
      <c r="IR600" s="209"/>
      <c r="IS600" s="209"/>
      <c r="IT600" s="209"/>
      <c r="IU600" s="209"/>
      <c r="IV600" s="209"/>
      <c r="IW600" s="209"/>
      <c r="IX600" s="209"/>
      <c r="IY600" s="209"/>
      <c r="IZ600" s="209"/>
      <c r="JA600" s="209"/>
      <c r="JB600" s="209"/>
      <c r="JC600" s="209"/>
      <c r="JD600" s="209"/>
      <c r="JE600" s="209"/>
      <c r="JF600" s="209"/>
      <c r="JG600" s="209"/>
    </row>
    <row r="601" spans="102:267" hidden="1">
      <c r="CX601" s="211"/>
      <c r="CY601" s="217"/>
      <c r="CZ601" s="217"/>
      <c r="DA601" s="217"/>
      <c r="DB601" s="462"/>
      <c r="DC601" s="217"/>
      <c r="DD601" s="209"/>
      <c r="DE601" s="209"/>
      <c r="DF601" s="1561"/>
      <c r="DG601" s="1561"/>
      <c r="DH601" s="209"/>
      <c r="DI601" s="209"/>
      <c r="DJ601" s="217"/>
      <c r="DK601" s="209"/>
      <c r="DL601" s="217"/>
      <c r="DM601" s="209"/>
      <c r="DN601" s="209"/>
      <c r="DO601" s="209"/>
      <c r="DP601" s="209"/>
      <c r="DQ601" s="1561"/>
      <c r="DR601" s="209"/>
      <c r="DS601" s="209"/>
      <c r="DT601" s="209"/>
      <c r="DU601" s="209"/>
      <c r="DV601" s="209"/>
      <c r="DW601" s="1561"/>
      <c r="DX601" s="1561"/>
      <c r="DY601" s="209"/>
      <c r="DZ601" s="209"/>
      <c r="EA601" s="209"/>
      <c r="EB601" s="209"/>
      <c r="EC601" s="209"/>
      <c r="ED601" s="209"/>
      <c r="EE601" s="209"/>
      <c r="EF601" s="209"/>
      <c r="EG601" s="209"/>
      <c r="EH601" s="209"/>
      <c r="EI601" s="209"/>
      <c r="EJ601" s="299"/>
      <c r="EK601" s="220"/>
      <c r="EL601" s="209"/>
      <c r="EM601" s="209"/>
      <c r="EN601" s="211"/>
      <c r="EO601" s="211"/>
      <c r="EP601" s="217"/>
      <c r="EQ601" s="209"/>
      <c r="ER601" s="209"/>
      <c r="ES601" s="209"/>
      <c r="ET601" s="209"/>
      <c r="EU601" s="209"/>
      <c r="EV601" s="209"/>
      <c r="EW601" s="209"/>
      <c r="EX601" s="209"/>
      <c r="EY601" s="209"/>
      <c r="EZ601" s="209"/>
      <c r="FA601" s="209"/>
      <c r="FB601" s="209"/>
      <c r="FC601" s="209"/>
      <c r="FD601" s="209"/>
      <c r="FE601" s="209"/>
      <c r="FF601" s="220"/>
      <c r="FG601" s="220"/>
      <c r="FH601" s="209"/>
      <c r="FI601" s="209"/>
      <c r="FJ601" s="209"/>
      <c r="FK601" s="209"/>
      <c r="FL601" s="209"/>
      <c r="FM601" s="209"/>
      <c r="FN601" s="209"/>
      <c r="FO601" s="209"/>
      <c r="FP601" s="209"/>
      <c r="FQ601" s="209"/>
      <c r="FR601" s="209"/>
      <c r="FS601" s="209"/>
      <c r="FT601" s="209"/>
      <c r="FU601" s="209"/>
      <c r="FV601" s="209"/>
      <c r="FW601" s="209"/>
      <c r="FX601" s="209"/>
      <c r="FY601" s="209"/>
      <c r="FZ601" s="209"/>
      <c r="GA601" s="209"/>
      <c r="GB601" s="209"/>
      <c r="GC601" s="209"/>
      <c r="GD601" s="209"/>
      <c r="GE601" s="209"/>
      <c r="GF601" s="209"/>
      <c r="GG601" s="209"/>
      <c r="GH601" s="209"/>
      <c r="GI601" s="209"/>
      <c r="GJ601" s="209"/>
      <c r="GK601" s="209"/>
      <c r="GL601" s="209"/>
      <c r="GM601" s="209"/>
      <c r="GN601" s="209"/>
      <c r="GO601" s="209"/>
      <c r="GP601" s="209"/>
      <c r="GQ601" s="209"/>
      <c r="GR601" s="209"/>
      <c r="GS601" s="209"/>
      <c r="GT601" s="209"/>
      <c r="GU601" s="209"/>
      <c r="GV601" s="209"/>
      <c r="GW601" s="209"/>
      <c r="GX601" s="209"/>
      <c r="GY601" s="209"/>
      <c r="GZ601" s="209"/>
      <c r="HA601" s="209"/>
      <c r="HB601" s="209"/>
      <c r="HC601" s="209"/>
      <c r="HD601" s="209"/>
      <c r="HE601" s="209"/>
      <c r="HF601" s="209"/>
      <c r="HG601" s="209"/>
      <c r="HH601" s="209"/>
      <c r="HI601" s="209"/>
      <c r="HJ601" s="209"/>
      <c r="HK601" s="209"/>
      <c r="HL601" s="209"/>
      <c r="HM601" s="209"/>
      <c r="HN601" s="209"/>
      <c r="HO601" s="209"/>
      <c r="HP601" s="209"/>
      <c r="HQ601" s="209"/>
      <c r="HR601" s="209"/>
      <c r="HS601" s="209"/>
      <c r="HT601" s="209"/>
      <c r="HU601" s="209"/>
      <c r="HV601" s="209"/>
      <c r="HW601" s="209"/>
      <c r="HX601" s="209"/>
      <c r="HY601" s="209"/>
      <c r="HZ601" s="209"/>
      <c r="IA601" s="209"/>
      <c r="IB601" s="209"/>
      <c r="IC601" s="209"/>
      <c r="ID601" s="209"/>
      <c r="IE601" s="209"/>
      <c r="IF601" s="209"/>
      <c r="IG601" s="209"/>
      <c r="IH601" s="209"/>
      <c r="II601" s="209"/>
      <c r="IJ601" s="209"/>
      <c r="IK601" s="209"/>
      <c r="IL601" s="209"/>
      <c r="IM601" s="209"/>
      <c r="IN601" s="209"/>
      <c r="IO601" s="209"/>
      <c r="IP601" s="209"/>
      <c r="IQ601" s="209"/>
      <c r="IR601" s="209"/>
      <c r="IS601" s="209"/>
      <c r="IT601" s="209"/>
      <c r="IU601" s="209"/>
      <c r="IV601" s="209"/>
      <c r="IW601" s="209"/>
      <c r="IX601" s="209"/>
      <c r="IY601" s="209"/>
      <c r="IZ601" s="209"/>
      <c r="JA601" s="209"/>
      <c r="JB601" s="209"/>
      <c r="JC601" s="209"/>
      <c r="JD601" s="209"/>
      <c r="JE601" s="209"/>
      <c r="JF601" s="209"/>
      <c r="JG601" s="209"/>
    </row>
    <row r="602" spans="102:267" hidden="1">
      <c r="CX602" s="211"/>
      <c r="CY602" s="217"/>
      <c r="CZ602" s="217"/>
      <c r="DA602" s="217"/>
      <c r="DB602" s="462"/>
      <c r="DC602" s="217"/>
      <c r="DD602" s="209"/>
      <c r="DE602" s="209"/>
      <c r="DF602" s="1561"/>
      <c r="DG602" s="1561"/>
      <c r="DH602" s="209"/>
      <c r="DI602" s="209"/>
      <c r="DJ602" s="217"/>
      <c r="DK602" s="209"/>
      <c r="DL602" s="217"/>
      <c r="DM602" s="209"/>
      <c r="DN602" s="209"/>
      <c r="DO602" s="209"/>
      <c r="DP602" s="209"/>
      <c r="DQ602" s="1561"/>
      <c r="DR602" s="209"/>
      <c r="DS602" s="209"/>
      <c r="DT602" s="209"/>
      <c r="DU602" s="209"/>
      <c r="DV602" s="209"/>
      <c r="DW602" s="1561"/>
      <c r="DX602" s="1561"/>
      <c r="DY602" s="209"/>
      <c r="DZ602" s="209"/>
      <c r="EA602" s="209"/>
      <c r="EB602" s="209"/>
      <c r="EC602" s="209"/>
      <c r="ED602" s="209"/>
      <c r="EE602" s="209"/>
      <c r="EF602" s="209"/>
      <c r="EG602" s="209"/>
      <c r="EH602" s="209"/>
      <c r="EI602" s="209"/>
      <c r="EJ602" s="299"/>
      <c r="EK602" s="220"/>
      <c r="EL602" s="209"/>
      <c r="EM602" s="209"/>
      <c r="EN602" s="211"/>
      <c r="EO602" s="211"/>
      <c r="EP602" s="217"/>
      <c r="EQ602" s="209"/>
      <c r="ER602" s="209"/>
      <c r="ES602" s="209"/>
      <c r="ET602" s="209"/>
      <c r="EU602" s="209"/>
      <c r="EV602" s="209"/>
      <c r="EW602" s="209"/>
      <c r="EX602" s="209"/>
      <c r="EY602" s="209"/>
      <c r="EZ602" s="209"/>
      <c r="FA602" s="209"/>
      <c r="FB602" s="209"/>
      <c r="FC602" s="209"/>
      <c r="FD602" s="209"/>
      <c r="FE602" s="209"/>
      <c r="FF602" s="220"/>
      <c r="FG602" s="220"/>
      <c r="FH602" s="209"/>
      <c r="FI602" s="209"/>
      <c r="FJ602" s="209"/>
      <c r="FK602" s="209"/>
      <c r="FL602" s="209"/>
      <c r="FM602" s="209"/>
      <c r="FN602" s="209"/>
      <c r="FO602" s="209"/>
      <c r="FP602" s="209"/>
      <c r="FQ602" s="209"/>
      <c r="FR602" s="209"/>
      <c r="FS602" s="209"/>
      <c r="FT602" s="209"/>
      <c r="FU602" s="209"/>
      <c r="FV602" s="209"/>
      <c r="FW602" s="209"/>
      <c r="FX602" s="209"/>
      <c r="FY602" s="209"/>
      <c r="FZ602" s="209"/>
      <c r="GA602" s="209"/>
      <c r="GB602" s="209"/>
      <c r="GC602" s="209"/>
      <c r="GD602" s="209"/>
      <c r="GE602" s="209"/>
      <c r="GF602" s="209"/>
      <c r="GG602" s="209"/>
      <c r="GH602" s="209"/>
      <c r="GI602" s="209"/>
      <c r="GJ602" s="209"/>
      <c r="GK602" s="209"/>
      <c r="GL602" s="209"/>
      <c r="GM602" s="209"/>
      <c r="GN602" s="209"/>
      <c r="GO602" s="209"/>
      <c r="GP602" s="209"/>
      <c r="GQ602" s="209"/>
      <c r="GR602" s="209"/>
      <c r="GS602" s="209"/>
      <c r="GT602" s="209"/>
      <c r="GU602" s="209"/>
      <c r="GV602" s="209"/>
      <c r="GW602" s="209"/>
      <c r="GX602" s="209"/>
      <c r="GY602" s="209"/>
      <c r="GZ602" s="209"/>
      <c r="HA602" s="209"/>
      <c r="HB602" s="209"/>
      <c r="HC602" s="209"/>
      <c r="HD602" s="209"/>
      <c r="HE602" s="209"/>
      <c r="HF602" s="209"/>
      <c r="HG602" s="209"/>
      <c r="HH602" s="209"/>
      <c r="HI602" s="209"/>
      <c r="HJ602" s="209"/>
      <c r="HK602" s="209"/>
      <c r="HL602" s="209"/>
      <c r="HM602" s="209"/>
      <c r="HN602" s="209"/>
      <c r="HO602" s="209"/>
      <c r="HP602" s="209"/>
      <c r="HQ602" s="209"/>
      <c r="HR602" s="209"/>
      <c r="HS602" s="209"/>
      <c r="HT602" s="209"/>
      <c r="HU602" s="209"/>
      <c r="HV602" s="209"/>
      <c r="HW602" s="209"/>
      <c r="HX602" s="209"/>
      <c r="HY602" s="209"/>
      <c r="HZ602" s="209"/>
      <c r="IA602" s="209"/>
      <c r="IB602" s="209"/>
      <c r="IC602" s="209"/>
      <c r="ID602" s="209"/>
      <c r="IE602" s="209"/>
      <c r="IF602" s="209"/>
      <c r="IG602" s="209"/>
      <c r="IH602" s="209"/>
      <c r="II602" s="209"/>
      <c r="IJ602" s="209"/>
      <c r="IK602" s="209"/>
      <c r="IL602" s="209"/>
      <c r="IM602" s="209"/>
      <c r="IN602" s="209"/>
      <c r="IO602" s="209"/>
      <c r="IP602" s="209"/>
      <c r="IQ602" s="209"/>
      <c r="IR602" s="209"/>
      <c r="IS602" s="209"/>
      <c r="IT602" s="209"/>
      <c r="IU602" s="209"/>
      <c r="IV602" s="209"/>
      <c r="IW602" s="209"/>
      <c r="IX602" s="209"/>
      <c r="IY602" s="209"/>
      <c r="IZ602" s="209"/>
      <c r="JA602" s="209"/>
      <c r="JB602" s="209"/>
      <c r="JC602" s="209"/>
      <c r="JD602" s="209"/>
      <c r="JE602" s="209"/>
      <c r="JF602" s="209"/>
      <c r="JG602" s="209"/>
    </row>
    <row r="603" spans="102:267" hidden="1">
      <c r="CX603" s="211"/>
      <c r="CY603" s="217"/>
      <c r="CZ603" s="217"/>
      <c r="DA603" s="217"/>
      <c r="DB603" s="462"/>
      <c r="DC603" s="217"/>
      <c r="DD603" s="209"/>
      <c r="DE603" s="209"/>
      <c r="DF603" s="1561"/>
      <c r="DG603" s="1561"/>
      <c r="DH603" s="209"/>
      <c r="DI603" s="209"/>
      <c r="DJ603" s="217"/>
      <c r="DK603" s="209"/>
      <c r="DL603" s="217"/>
      <c r="DM603" s="209"/>
      <c r="DN603" s="209"/>
      <c r="DO603" s="209"/>
      <c r="DP603" s="209"/>
      <c r="DQ603" s="1561"/>
      <c r="DR603" s="209"/>
      <c r="DS603" s="209"/>
      <c r="DT603" s="209"/>
      <c r="DU603" s="209"/>
      <c r="DV603" s="209"/>
      <c r="DW603" s="1561"/>
      <c r="DX603" s="1561"/>
      <c r="DY603" s="209"/>
      <c r="DZ603" s="209"/>
      <c r="EA603" s="209"/>
      <c r="EB603" s="209"/>
      <c r="EC603" s="209"/>
      <c r="ED603" s="209"/>
      <c r="EE603" s="209"/>
      <c r="EF603" s="209"/>
      <c r="EG603" s="209"/>
      <c r="EH603" s="209"/>
      <c r="EI603" s="209"/>
      <c r="EJ603" s="299"/>
      <c r="EK603" s="220"/>
      <c r="EL603" s="209"/>
      <c r="EM603" s="209"/>
      <c r="EN603" s="211"/>
      <c r="EO603" s="211"/>
      <c r="EP603" s="217"/>
      <c r="EQ603" s="209"/>
      <c r="ER603" s="209"/>
      <c r="ES603" s="209"/>
      <c r="ET603" s="209"/>
      <c r="EU603" s="209"/>
      <c r="EV603" s="209"/>
      <c r="EW603" s="209"/>
      <c r="EX603" s="209"/>
      <c r="EY603" s="209"/>
      <c r="EZ603" s="209"/>
      <c r="FA603" s="209"/>
      <c r="FB603" s="209"/>
      <c r="FC603" s="209"/>
      <c r="FD603" s="209"/>
      <c r="FE603" s="209"/>
      <c r="FF603" s="220"/>
      <c r="FG603" s="220"/>
      <c r="FH603" s="209"/>
      <c r="FI603" s="209"/>
      <c r="FJ603" s="209"/>
      <c r="FK603" s="209"/>
      <c r="FL603" s="209"/>
      <c r="FM603" s="209"/>
      <c r="FN603" s="209"/>
      <c r="FO603" s="209"/>
      <c r="FP603" s="209"/>
      <c r="FQ603" s="209"/>
      <c r="FR603" s="209"/>
      <c r="FS603" s="209"/>
      <c r="FT603" s="209"/>
      <c r="FU603" s="209"/>
      <c r="FV603" s="209"/>
      <c r="FW603" s="209"/>
      <c r="FX603" s="209"/>
      <c r="FY603" s="209"/>
      <c r="FZ603" s="209"/>
      <c r="GA603" s="209"/>
      <c r="GB603" s="209"/>
      <c r="GC603" s="209"/>
      <c r="GD603" s="209"/>
      <c r="GE603" s="209"/>
      <c r="GF603" s="209"/>
      <c r="GG603" s="209"/>
      <c r="GH603" s="209"/>
      <c r="GI603" s="209"/>
      <c r="GJ603" s="209"/>
      <c r="GK603" s="209"/>
      <c r="GL603" s="209"/>
      <c r="GM603" s="209"/>
      <c r="GN603" s="209"/>
      <c r="GO603" s="209"/>
      <c r="GP603" s="209"/>
      <c r="GQ603" s="209"/>
      <c r="GR603" s="209"/>
      <c r="GS603" s="209"/>
      <c r="GT603" s="209"/>
      <c r="GU603" s="209"/>
      <c r="GV603" s="209"/>
      <c r="GW603" s="209"/>
      <c r="GX603" s="209"/>
      <c r="GY603" s="209"/>
      <c r="GZ603" s="209"/>
      <c r="HA603" s="209"/>
      <c r="HB603" s="209"/>
      <c r="HC603" s="209"/>
      <c r="HD603" s="209"/>
      <c r="HE603" s="209"/>
      <c r="HF603" s="209"/>
      <c r="HG603" s="209"/>
      <c r="HH603" s="209"/>
      <c r="HI603" s="209"/>
      <c r="HJ603" s="209"/>
      <c r="HK603" s="209"/>
      <c r="HL603" s="209"/>
      <c r="HM603" s="209"/>
      <c r="HN603" s="209"/>
      <c r="HO603" s="209"/>
      <c r="HP603" s="209"/>
      <c r="HQ603" s="209"/>
      <c r="HR603" s="209"/>
      <c r="HS603" s="209"/>
      <c r="HT603" s="209"/>
      <c r="HU603" s="209"/>
      <c r="HV603" s="209"/>
      <c r="HW603" s="209"/>
      <c r="HX603" s="209"/>
      <c r="HY603" s="209"/>
      <c r="HZ603" s="209"/>
      <c r="IA603" s="209"/>
      <c r="IB603" s="209"/>
      <c r="IC603" s="209"/>
      <c r="ID603" s="209"/>
      <c r="IE603" s="209"/>
      <c r="IF603" s="209"/>
      <c r="IG603" s="209"/>
      <c r="IH603" s="209"/>
      <c r="II603" s="209"/>
      <c r="IJ603" s="209"/>
      <c r="IK603" s="209"/>
      <c r="IL603" s="209"/>
      <c r="IM603" s="209"/>
      <c r="IN603" s="209"/>
      <c r="IO603" s="209"/>
      <c r="IP603" s="209"/>
      <c r="IQ603" s="209"/>
      <c r="IR603" s="209"/>
      <c r="IS603" s="209"/>
      <c r="IT603" s="209"/>
      <c r="IU603" s="209"/>
      <c r="IV603" s="209"/>
      <c r="IW603" s="209"/>
      <c r="IX603" s="209"/>
      <c r="IY603" s="209"/>
      <c r="IZ603" s="209"/>
      <c r="JA603" s="209"/>
      <c r="JB603" s="209"/>
      <c r="JC603" s="209"/>
      <c r="JD603" s="209"/>
      <c r="JE603" s="209"/>
      <c r="JF603" s="209"/>
      <c r="JG603" s="209"/>
    </row>
    <row r="604" spans="102:267" hidden="1">
      <c r="CX604" s="211"/>
      <c r="CY604" s="217"/>
      <c r="CZ604" s="217"/>
      <c r="DA604" s="217"/>
      <c r="DB604" s="462"/>
      <c r="DC604" s="217"/>
      <c r="DD604" s="209"/>
      <c r="DE604" s="209"/>
      <c r="DF604" s="1561"/>
      <c r="DG604" s="1561"/>
      <c r="DH604" s="209"/>
      <c r="DI604" s="209"/>
      <c r="DJ604" s="217"/>
      <c r="DK604" s="209"/>
      <c r="DL604" s="217"/>
      <c r="DM604" s="209"/>
      <c r="DN604" s="209"/>
      <c r="DO604" s="209"/>
      <c r="DP604" s="209"/>
      <c r="DQ604" s="1561"/>
      <c r="DR604" s="209"/>
      <c r="DS604" s="209"/>
      <c r="DT604" s="209"/>
      <c r="DU604" s="209"/>
      <c r="DV604" s="209"/>
      <c r="DW604" s="1561"/>
      <c r="DX604" s="1561"/>
      <c r="DY604" s="209"/>
      <c r="DZ604" s="209"/>
      <c r="EA604" s="209"/>
      <c r="EB604" s="209"/>
      <c r="EC604" s="209"/>
      <c r="ED604" s="209"/>
      <c r="EE604" s="209"/>
      <c r="EF604" s="209"/>
      <c r="EG604" s="209"/>
      <c r="EH604" s="209"/>
      <c r="EI604" s="209"/>
      <c r="EJ604" s="299"/>
      <c r="EK604" s="220"/>
      <c r="EL604" s="209"/>
      <c r="EM604" s="209"/>
      <c r="EN604" s="211"/>
      <c r="EO604" s="211"/>
      <c r="EP604" s="217"/>
      <c r="EQ604" s="209"/>
      <c r="ER604" s="209"/>
      <c r="ES604" s="209"/>
      <c r="ET604" s="209"/>
      <c r="EU604" s="209"/>
      <c r="EV604" s="209"/>
      <c r="EW604" s="209"/>
      <c r="EX604" s="209"/>
      <c r="EY604" s="209"/>
      <c r="EZ604" s="209"/>
      <c r="FA604" s="209"/>
      <c r="FB604" s="209"/>
      <c r="FC604" s="209"/>
      <c r="FD604" s="209"/>
      <c r="FE604" s="209"/>
      <c r="FF604" s="220"/>
      <c r="FG604" s="220"/>
      <c r="FH604" s="209"/>
      <c r="FI604" s="209"/>
      <c r="FJ604" s="209"/>
      <c r="FK604" s="209"/>
      <c r="FL604" s="209"/>
      <c r="FM604" s="209"/>
      <c r="FN604" s="209"/>
      <c r="FO604" s="209"/>
      <c r="FP604" s="209"/>
      <c r="FQ604" s="209"/>
      <c r="FR604" s="209"/>
      <c r="FS604" s="209"/>
      <c r="FT604" s="209"/>
      <c r="FU604" s="209"/>
      <c r="FV604" s="209"/>
      <c r="FW604" s="209"/>
      <c r="FX604" s="209"/>
      <c r="FY604" s="209"/>
      <c r="FZ604" s="209"/>
      <c r="GA604" s="209"/>
      <c r="GB604" s="209"/>
      <c r="GC604" s="209"/>
      <c r="GD604" s="209"/>
      <c r="GE604" s="209"/>
      <c r="GF604" s="209"/>
      <c r="GG604" s="209"/>
      <c r="GH604" s="209"/>
      <c r="GI604" s="209"/>
      <c r="GJ604" s="209"/>
      <c r="GK604" s="209"/>
      <c r="GL604" s="209"/>
      <c r="GM604" s="209"/>
      <c r="GN604" s="209"/>
      <c r="GO604" s="209"/>
      <c r="GP604" s="209"/>
      <c r="GQ604" s="209"/>
      <c r="GR604" s="209"/>
      <c r="GS604" s="209"/>
      <c r="GT604" s="209"/>
      <c r="GU604" s="209"/>
      <c r="GV604" s="209"/>
      <c r="GW604" s="209"/>
      <c r="GX604" s="209"/>
      <c r="GY604" s="209"/>
      <c r="GZ604" s="209"/>
      <c r="HA604" s="209"/>
      <c r="HB604" s="209"/>
      <c r="HC604" s="209"/>
      <c r="HD604" s="209"/>
      <c r="HE604" s="209"/>
      <c r="HF604" s="209"/>
      <c r="HG604" s="209"/>
      <c r="HH604" s="209"/>
      <c r="HI604" s="209"/>
      <c r="HJ604" s="209"/>
      <c r="HK604" s="209"/>
      <c r="HL604" s="209"/>
      <c r="HM604" s="209"/>
      <c r="HN604" s="209"/>
      <c r="HO604" s="209"/>
      <c r="HP604" s="209"/>
      <c r="HQ604" s="209"/>
      <c r="HR604" s="209"/>
      <c r="HS604" s="209"/>
      <c r="HT604" s="209"/>
      <c r="HU604" s="209"/>
      <c r="HV604" s="209"/>
      <c r="HW604" s="209"/>
      <c r="HX604" s="209"/>
      <c r="HY604" s="209"/>
      <c r="HZ604" s="209"/>
      <c r="IA604" s="209"/>
      <c r="IB604" s="209"/>
      <c r="IC604" s="209"/>
      <c r="ID604" s="209"/>
      <c r="IE604" s="209"/>
      <c r="IF604" s="209"/>
      <c r="IG604" s="209"/>
      <c r="IH604" s="209"/>
      <c r="II604" s="209"/>
      <c r="IJ604" s="209"/>
      <c r="IK604" s="209"/>
      <c r="IL604" s="209"/>
      <c r="IM604" s="209"/>
      <c r="IN604" s="209"/>
      <c r="IO604" s="209"/>
      <c r="IP604" s="209"/>
      <c r="IQ604" s="209"/>
      <c r="IR604" s="209"/>
      <c r="IS604" s="209"/>
      <c r="IT604" s="209"/>
      <c r="IU604" s="209"/>
      <c r="IV604" s="209"/>
      <c r="IW604" s="209"/>
      <c r="IX604" s="209"/>
      <c r="IY604" s="209"/>
      <c r="IZ604" s="209"/>
      <c r="JA604" s="209"/>
      <c r="JB604" s="209"/>
      <c r="JC604" s="209"/>
      <c r="JD604" s="209"/>
      <c r="JE604" s="209"/>
      <c r="JF604" s="209"/>
      <c r="JG604" s="209"/>
    </row>
    <row r="605" spans="102:267" hidden="1">
      <c r="CX605" s="211"/>
      <c r="CY605" s="217"/>
      <c r="CZ605" s="217"/>
      <c r="DA605" s="217"/>
      <c r="DB605" s="462"/>
      <c r="DC605" s="217"/>
      <c r="DD605" s="209"/>
      <c r="DE605" s="209"/>
      <c r="DF605" s="1561"/>
      <c r="DG605" s="1561"/>
      <c r="DH605" s="209"/>
      <c r="DI605" s="209"/>
      <c r="DJ605" s="217"/>
      <c r="DK605" s="209"/>
      <c r="DL605" s="217"/>
      <c r="DM605" s="209"/>
      <c r="DN605" s="209"/>
      <c r="DO605" s="209"/>
      <c r="DP605" s="209"/>
      <c r="DQ605" s="1561"/>
      <c r="DR605" s="209"/>
      <c r="DS605" s="209"/>
      <c r="DT605" s="209"/>
      <c r="DU605" s="209"/>
      <c r="DV605" s="209"/>
      <c r="DW605" s="1561"/>
      <c r="DX605" s="1561"/>
      <c r="DY605" s="209"/>
      <c r="DZ605" s="209"/>
      <c r="EA605" s="209"/>
      <c r="EB605" s="209"/>
      <c r="EC605" s="209"/>
      <c r="ED605" s="209"/>
      <c r="EE605" s="209"/>
      <c r="EF605" s="209"/>
      <c r="EG605" s="209"/>
      <c r="EH605" s="209"/>
      <c r="EI605" s="209"/>
      <c r="EJ605" s="299"/>
      <c r="EK605" s="220"/>
      <c r="EL605" s="209"/>
      <c r="EM605" s="209"/>
      <c r="EN605" s="211"/>
      <c r="EO605" s="211"/>
      <c r="EP605" s="217"/>
      <c r="EQ605" s="209"/>
      <c r="ER605" s="209"/>
      <c r="ES605" s="209"/>
      <c r="ET605" s="209"/>
      <c r="EU605" s="209"/>
      <c r="EV605" s="209"/>
      <c r="EW605" s="209"/>
      <c r="EX605" s="209"/>
      <c r="EY605" s="209"/>
      <c r="EZ605" s="209"/>
      <c r="FA605" s="209"/>
      <c r="FB605" s="209"/>
      <c r="FC605" s="209"/>
      <c r="FD605" s="209"/>
      <c r="FE605" s="209"/>
      <c r="FF605" s="220"/>
      <c r="FG605" s="220"/>
      <c r="FH605" s="209"/>
      <c r="FI605" s="209"/>
      <c r="FJ605" s="209"/>
      <c r="FK605" s="209"/>
      <c r="FL605" s="209"/>
      <c r="FM605" s="209"/>
      <c r="FN605" s="209"/>
      <c r="FO605" s="209"/>
      <c r="FP605" s="209"/>
      <c r="FQ605" s="209"/>
      <c r="FR605" s="209"/>
      <c r="FS605" s="209"/>
      <c r="FT605" s="209"/>
      <c r="FU605" s="209"/>
      <c r="FV605" s="209"/>
      <c r="FW605" s="209"/>
      <c r="FX605" s="209"/>
      <c r="FY605" s="209"/>
      <c r="FZ605" s="209"/>
      <c r="GA605" s="209"/>
      <c r="GB605" s="209"/>
      <c r="GC605" s="209"/>
      <c r="GD605" s="209"/>
      <c r="GE605" s="209"/>
      <c r="GF605" s="209"/>
      <c r="GG605" s="209"/>
      <c r="GH605" s="209"/>
      <c r="GI605" s="209"/>
      <c r="GJ605" s="209"/>
      <c r="GK605" s="209"/>
      <c r="GL605" s="209"/>
      <c r="GM605" s="209"/>
      <c r="GN605" s="209"/>
      <c r="GO605" s="209"/>
      <c r="GP605" s="209"/>
      <c r="GQ605" s="209"/>
      <c r="GR605" s="209"/>
      <c r="GS605" s="209"/>
      <c r="GT605" s="209"/>
      <c r="GU605" s="209"/>
      <c r="GV605" s="209"/>
      <c r="GW605" s="209"/>
      <c r="GX605" s="209"/>
      <c r="GY605" s="209"/>
      <c r="GZ605" s="209"/>
      <c r="HA605" s="209"/>
      <c r="HB605" s="209"/>
      <c r="HC605" s="209"/>
      <c r="HD605" s="209"/>
      <c r="HE605" s="209"/>
      <c r="HF605" s="209"/>
      <c r="HG605" s="209"/>
      <c r="HH605" s="209"/>
      <c r="HI605" s="209"/>
      <c r="HJ605" s="209"/>
      <c r="HK605" s="209"/>
      <c r="HL605" s="209"/>
      <c r="HM605" s="209"/>
      <c r="HN605" s="209"/>
      <c r="HO605" s="209"/>
      <c r="HP605" s="209"/>
      <c r="HQ605" s="209"/>
      <c r="HR605" s="209"/>
      <c r="HS605" s="209"/>
      <c r="HT605" s="209"/>
      <c r="HU605" s="209"/>
      <c r="HV605" s="209"/>
      <c r="HW605" s="209"/>
      <c r="HX605" s="209"/>
      <c r="HY605" s="209"/>
      <c r="HZ605" s="209"/>
      <c r="IA605" s="209"/>
      <c r="IB605" s="209"/>
      <c r="IC605" s="209"/>
      <c r="ID605" s="209"/>
      <c r="IE605" s="209"/>
      <c r="IF605" s="209"/>
      <c r="IG605" s="209"/>
      <c r="IH605" s="209"/>
      <c r="II605" s="209"/>
      <c r="IJ605" s="209"/>
      <c r="IK605" s="209"/>
      <c r="IL605" s="209"/>
      <c r="IM605" s="209"/>
      <c r="IN605" s="209"/>
      <c r="IO605" s="209"/>
      <c r="IP605" s="209"/>
      <c r="IQ605" s="209"/>
      <c r="IR605" s="209"/>
      <c r="IS605" s="209"/>
      <c r="IT605" s="209"/>
      <c r="IU605" s="209"/>
      <c r="IV605" s="209"/>
      <c r="IW605" s="209"/>
      <c r="IX605" s="209"/>
      <c r="IY605" s="209"/>
      <c r="IZ605" s="209"/>
      <c r="JA605" s="209"/>
      <c r="JB605" s="209"/>
      <c r="JC605" s="209"/>
      <c r="JD605" s="209"/>
      <c r="JE605" s="209"/>
      <c r="JF605" s="209"/>
      <c r="JG605" s="209"/>
    </row>
    <row r="606" spans="102:267" hidden="1">
      <c r="CX606" s="211"/>
      <c r="CY606" s="217"/>
      <c r="CZ606" s="217"/>
      <c r="DA606" s="217"/>
      <c r="DB606" s="462"/>
      <c r="DC606" s="217"/>
      <c r="DD606" s="209"/>
      <c r="DE606" s="209"/>
      <c r="DF606" s="1561"/>
      <c r="DG606" s="1561"/>
      <c r="DH606" s="209"/>
      <c r="DI606" s="209"/>
      <c r="DJ606" s="217"/>
      <c r="DK606" s="209"/>
      <c r="DL606" s="217"/>
      <c r="DM606" s="209"/>
      <c r="DN606" s="209"/>
      <c r="DO606" s="209"/>
      <c r="DP606" s="209"/>
      <c r="DQ606" s="1561"/>
      <c r="DR606" s="209"/>
      <c r="DS606" s="209"/>
      <c r="DT606" s="209"/>
      <c r="DU606" s="209"/>
      <c r="DV606" s="209"/>
      <c r="DW606" s="1561"/>
      <c r="DX606" s="1561"/>
      <c r="DY606" s="209"/>
      <c r="DZ606" s="209"/>
      <c r="EA606" s="209"/>
      <c r="EB606" s="209"/>
      <c r="EC606" s="209"/>
      <c r="ED606" s="209"/>
      <c r="EE606" s="209"/>
      <c r="EF606" s="209"/>
      <c r="EG606" s="209"/>
      <c r="EH606" s="209"/>
      <c r="EI606" s="209"/>
      <c r="EJ606" s="299"/>
      <c r="EK606" s="220"/>
      <c r="EL606" s="209"/>
      <c r="EM606" s="209"/>
      <c r="EN606" s="211"/>
      <c r="EO606" s="211"/>
      <c r="EP606" s="217"/>
      <c r="EQ606" s="209"/>
      <c r="ER606" s="209"/>
      <c r="ES606" s="209"/>
      <c r="ET606" s="209"/>
      <c r="EU606" s="209"/>
      <c r="EV606" s="209"/>
      <c r="EW606" s="209"/>
      <c r="EX606" s="209"/>
      <c r="EY606" s="209"/>
      <c r="EZ606" s="209"/>
      <c r="FA606" s="209"/>
      <c r="FB606" s="209"/>
      <c r="FC606" s="209"/>
      <c r="FD606" s="209"/>
      <c r="FE606" s="209"/>
      <c r="FF606" s="220"/>
      <c r="FG606" s="220"/>
      <c r="FH606" s="209"/>
      <c r="FI606" s="209"/>
      <c r="FJ606" s="209"/>
      <c r="FK606" s="209"/>
      <c r="FL606" s="209"/>
      <c r="FM606" s="209"/>
      <c r="FN606" s="209"/>
      <c r="FO606" s="209"/>
      <c r="FP606" s="209"/>
      <c r="FQ606" s="209"/>
      <c r="FR606" s="209"/>
      <c r="FS606" s="209"/>
      <c r="FT606" s="209"/>
      <c r="FU606" s="209"/>
      <c r="FV606" s="209"/>
      <c r="FW606" s="209"/>
      <c r="FX606" s="209"/>
      <c r="FY606" s="209"/>
      <c r="FZ606" s="209"/>
      <c r="GA606" s="209"/>
      <c r="GB606" s="209"/>
      <c r="GC606" s="209"/>
      <c r="GD606" s="209"/>
      <c r="GE606" s="209"/>
      <c r="GF606" s="209"/>
      <c r="GG606" s="209"/>
      <c r="GH606" s="209"/>
      <c r="GI606" s="209"/>
      <c r="GJ606" s="209"/>
      <c r="GK606" s="209"/>
      <c r="GL606" s="209"/>
      <c r="GM606" s="209"/>
      <c r="GN606" s="209"/>
      <c r="GO606" s="209"/>
      <c r="GP606" s="209"/>
      <c r="GQ606" s="209"/>
      <c r="GR606" s="209"/>
      <c r="GS606" s="209"/>
      <c r="GT606" s="209"/>
      <c r="GU606" s="209"/>
      <c r="GV606" s="209"/>
      <c r="GW606" s="209"/>
      <c r="GX606" s="209"/>
      <c r="GY606" s="209"/>
      <c r="GZ606" s="209"/>
      <c r="HA606" s="209"/>
      <c r="HB606" s="209"/>
      <c r="HC606" s="209"/>
      <c r="HD606" s="209"/>
      <c r="HE606" s="209"/>
      <c r="HF606" s="209"/>
      <c r="HG606" s="209"/>
      <c r="HH606" s="209"/>
      <c r="HI606" s="209"/>
      <c r="HJ606" s="209"/>
      <c r="HK606" s="209"/>
      <c r="HL606" s="209"/>
      <c r="HM606" s="209"/>
      <c r="HN606" s="209"/>
      <c r="HO606" s="209"/>
      <c r="HP606" s="209"/>
      <c r="HQ606" s="209"/>
      <c r="HR606" s="209"/>
      <c r="HS606" s="209"/>
      <c r="HT606" s="209"/>
      <c r="HU606" s="209"/>
      <c r="HV606" s="209"/>
      <c r="HW606" s="209"/>
      <c r="HX606" s="209"/>
      <c r="HY606" s="209"/>
      <c r="HZ606" s="209"/>
      <c r="IA606" s="209"/>
      <c r="IB606" s="209"/>
      <c r="IC606" s="209"/>
      <c r="ID606" s="209"/>
      <c r="IE606" s="209"/>
      <c r="IF606" s="209"/>
      <c r="IG606" s="209"/>
      <c r="IH606" s="209"/>
      <c r="II606" s="209"/>
      <c r="IJ606" s="209"/>
      <c r="IK606" s="209"/>
      <c r="IL606" s="209"/>
      <c r="IM606" s="209"/>
      <c r="IN606" s="209"/>
      <c r="IO606" s="209"/>
      <c r="IP606" s="209"/>
      <c r="IQ606" s="209"/>
      <c r="IR606" s="209"/>
      <c r="IS606" s="209"/>
      <c r="IT606" s="209"/>
      <c r="IU606" s="209"/>
      <c r="IV606" s="209"/>
      <c r="IW606" s="209"/>
      <c r="IX606" s="209"/>
      <c r="IY606" s="209"/>
      <c r="IZ606" s="209"/>
      <c r="JA606" s="209"/>
      <c r="JB606" s="209"/>
      <c r="JC606" s="209"/>
      <c r="JD606" s="209"/>
      <c r="JE606" s="209"/>
      <c r="JF606" s="209"/>
      <c r="JG606" s="209"/>
    </row>
    <row r="607" spans="102:267" hidden="1">
      <c r="CX607" s="211"/>
      <c r="CY607" s="217"/>
      <c r="CZ607" s="217"/>
      <c r="DA607" s="217"/>
      <c r="DB607" s="462"/>
      <c r="DC607" s="217"/>
      <c r="DD607" s="209"/>
      <c r="DE607" s="209"/>
      <c r="DF607" s="1561"/>
      <c r="DG607" s="1561"/>
      <c r="DH607" s="209"/>
      <c r="DI607" s="209"/>
      <c r="DJ607" s="217"/>
      <c r="DK607" s="209"/>
      <c r="DL607" s="217"/>
      <c r="DM607" s="209"/>
      <c r="DN607" s="209"/>
      <c r="DO607" s="209"/>
      <c r="DP607" s="209"/>
      <c r="DQ607" s="1561"/>
      <c r="DR607" s="209"/>
      <c r="DS607" s="209"/>
      <c r="DT607" s="209"/>
      <c r="DU607" s="209"/>
      <c r="DV607" s="209"/>
      <c r="DW607" s="1561"/>
      <c r="DX607" s="1561"/>
      <c r="DY607" s="209"/>
      <c r="DZ607" s="209"/>
      <c r="EA607" s="209"/>
      <c r="EB607" s="209"/>
      <c r="EC607" s="209"/>
      <c r="ED607" s="209"/>
      <c r="EE607" s="209"/>
      <c r="EF607" s="209"/>
      <c r="EG607" s="209"/>
      <c r="EH607" s="209"/>
      <c r="EI607" s="209"/>
      <c r="EJ607" s="299"/>
      <c r="EK607" s="220"/>
      <c r="EL607" s="209"/>
      <c r="EM607" s="209"/>
      <c r="EN607" s="211"/>
      <c r="EO607" s="211"/>
      <c r="EP607" s="217"/>
      <c r="EQ607" s="209"/>
      <c r="ER607" s="209"/>
      <c r="ES607" s="209"/>
      <c r="ET607" s="209"/>
      <c r="EU607" s="209"/>
      <c r="EV607" s="209"/>
      <c r="EW607" s="209"/>
      <c r="EX607" s="209"/>
      <c r="EY607" s="209"/>
      <c r="EZ607" s="209"/>
      <c r="FA607" s="209"/>
      <c r="FB607" s="209"/>
      <c r="FC607" s="209"/>
      <c r="FD607" s="209"/>
      <c r="FE607" s="209"/>
      <c r="FF607" s="220"/>
      <c r="FG607" s="220"/>
      <c r="FH607" s="209"/>
      <c r="FI607" s="209"/>
      <c r="FJ607" s="209"/>
      <c r="FK607" s="209"/>
      <c r="FL607" s="209"/>
      <c r="FM607" s="209"/>
      <c r="FN607" s="209"/>
      <c r="FO607" s="209"/>
      <c r="FP607" s="209"/>
      <c r="FQ607" s="209"/>
      <c r="FR607" s="209"/>
      <c r="FS607" s="209"/>
      <c r="FT607" s="209"/>
      <c r="FU607" s="209"/>
      <c r="FV607" s="209"/>
      <c r="FW607" s="209"/>
      <c r="FX607" s="209"/>
      <c r="FY607" s="209"/>
      <c r="FZ607" s="209"/>
      <c r="GA607" s="209"/>
      <c r="GB607" s="209"/>
      <c r="GC607" s="209"/>
      <c r="GD607" s="209"/>
      <c r="GE607" s="209"/>
      <c r="GF607" s="209"/>
      <c r="GG607" s="209"/>
      <c r="GH607" s="209"/>
      <c r="GI607" s="209"/>
      <c r="GJ607" s="209"/>
      <c r="GK607" s="209"/>
      <c r="GL607" s="209"/>
      <c r="GM607" s="209"/>
      <c r="GN607" s="209"/>
      <c r="GO607" s="209"/>
      <c r="GP607" s="209"/>
      <c r="GQ607" s="209"/>
      <c r="GR607" s="209"/>
      <c r="GS607" s="209"/>
      <c r="GT607" s="209"/>
      <c r="GU607" s="209"/>
      <c r="GV607" s="209"/>
      <c r="GW607" s="209"/>
      <c r="GX607" s="209"/>
      <c r="GY607" s="209"/>
      <c r="GZ607" s="209"/>
      <c r="HA607" s="209"/>
      <c r="HB607" s="209"/>
      <c r="HC607" s="209"/>
      <c r="HD607" s="209"/>
      <c r="HE607" s="209"/>
      <c r="HF607" s="209"/>
      <c r="HG607" s="209"/>
      <c r="HH607" s="209"/>
      <c r="HI607" s="209"/>
      <c r="HJ607" s="209"/>
      <c r="HK607" s="209"/>
      <c r="HL607" s="209"/>
      <c r="HM607" s="209"/>
      <c r="HN607" s="209"/>
      <c r="HO607" s="209"/>
      <c r="HP607" s="209"/>
      <c r="HQ607" s="209"/>
      <c r="HR607" s="209"/>
      <c r="HS607" s="209"/>
      <c r="HT607" s="209"/>
      <c r="HU607" s="209"/>
      <c r="HV607" s="209"/>
      <c r="HW607" s="209"/>
      <c r="HX607" s="209"/>
      <c r="HY607" s="209"/>
      <c r="HZ607" s="209"/>
      <c r="IA607" s="209"/>
      <c r="IB607" s="209"/>
      <c r="IC607" s="209"/>
      <c r="ID607" s="209"/>
      <c r="IE607" s="209"/>
      <c r="IF607" s="209"/>
      <c r="IG607" s="209"/>
      <c r="IH607" s="209"/>
      <c r="II607" s="209"/>
      <c r="IJ607" s="209"/>
      <c r="IK607" s="209"/>
      <c r="IL607" s="209"/>
      <c r="IM607" s="209"/>
      <c r="IN607" s="209"/>
      <c r="IO607" s="209"/>
      <c r="IP607" s="209"/>
      <c r="IQ607" s="209"/>
      <c r="IR607" s="209"/>
      <c r="IS607" s="209"/>
      <c r="IT607" s="209"/>
      <c r="IU607" s="209"/>
      <c r="IV607" s="209"/>
      <c r="IW607" s="209"/>
      <c r="IX607" s="209"/>
      <c r="IY607" s="209"/>
      <c r="IZ607" s="209"/>
      <c r="JA607" s="209"/>
      <c r="JB607" s="209"/>
      <c r="JC607" s="209"/>
      <c r="JD607" s="209"/>
      <c r="JE607" s="209"/>
      <c r="JF607" s="209"/>
      <c r="JG607" s="209"/>
    </row>
    <row r="608" spans="102:267" hidden="1">
      <c r="CX608" s="211"/>
      <c r="CY608" s="217"/>
      <c r="CZ608" s="217"/>
      <c r="DA608" s="217"/>
      <c r="DB608" s="462"/>
      <c r="DC608" s="217"/>
      <c r="DD608" s="209"/>
      <c r="DE608" s="209"/>
      <c r="DF608" s="1561"/>
      <c r="DG608" s="1561"/>
      <c r="DH608" s="209"/>
      <c r="DI608" s="209"/>
      <c r="DJ608" s="217"/>
      <c r="DK608" s="209"/>
      <c r="DL608" s="217"/>
      <c r="DM608" s="209"/>
      <c r="DN608" s="209"/>
      <c r="DO608" s="209"/>
      <c r="DP608" s="209"/>
      <c r="DQ608" s="1561"/>
      <c r="DR608" s="209"/>
      <c r="DS608" s="209"/>
      <c r="DT608" s="209"/>
      <c r="DU608" s="209"/>
      <c r="DV608" s="209"/>
      <c r="DW608" s="1561"/>
      <c r="DX608" s="1561"/>
      <c r="DY608" s="209"/>
      <c r="DZ608" s="209"/>
      <c r="EA608" s="209"/>
      <c r="EB608" s="209"/>
      <c r="EC608" s="209"/>
      <c r="ED608" s="209"/>
      <c r="EE608" s="209"/>
      <c r="EF608" s="209"/>
      <c r="EG608" s="209"/>
      <c r="EH608" s="209"/>
      <c r="EI608" s="209"/>
      <c r="EJ608" s="299"/>
      <c r="EK608" s="220"/>
      <c r="EL608" s="209"/>
      <c r="EM608" s="209"/>
      <c r="EN608" s="211"/>
      <c r="EO608" s="211"/>
      <c r="EP608" s="217"/>
      <c r="EQ608" s="209"/>
      <c r="ER608" s="209"/>
      <c r="ES608" s="209"/>
      <c r="ET608" s="209"/>
      <c r="EU608" s="209"/>
      <c r="EV608" s="209"/>
      <c r="EW608" s="209"/>
      <c r="EX608" s="209"/>
      <c r="EY608" s="209"/>
      <c r="EZ608" s="209"/>
      <c r="FA608" s="209"/>
      <c r="FB608" s="209"/>
      <c r="FC608" s="209"/>
      <c r="FD608" s="209"/>
      <c r="FE608" s="209"/>
      <c r="FF608" s="220"/>
      <c r="FG608" s="220"/>
      <c r="FH608" s="209"/>
      <c r="FI608" s="209"/>
      <c r="FJ608" s="209"/>
      <c r="FK608" s="209"/>
      <c r="FL608" s="209"/>
      <c r="FM608" s="209"/>
      <c r="FN608" s="209"/>
      <c r="FO608" s="209"/>
      <c r="FP608" s="209"/>
      <c r="FQ608" s="209"/>
      <c r="FR608" s="209"/>
      <c r="FS608" s="209"/>
      <c r="FT608" s="209"/>
      <c r="FU608" s="209"/>
      <c r="FV608" s="209"/>
      <c r="FW608" s="209"/>
      <c r="FX608" s="209"/>
      <c r="FY608" s="209"/>
      <c r="FZ608" s="209"/>
      <c r="GA608" s="209"/>
      <c r="GB608" s="209"/>
      <c r="GC608" s="209"/>
      <c r="GD608" s="209"/>
      <c r="GE608" s="209"/>
      <c r="GF608" s="209"/>
      <c r="GG608" s="209"/>
      <c r="GH608" s="209"/>
      <c r="GI608" s="209"/>
      <c r="GJ608" s="209"/>
      <c r="GK608" s="209"/>
      <c r="GL608" s="209"/>
      <c r="GM608" s="209"/>
      <c r="GN608" s="209"/>
      <c r="GO608" s="209"/>
      <c r="GP608" s="209"/>
      <c r="GQ608" s="209"/>
      <c r="GR608" s="209"/>
      <c r="GS608" s="209"/>
      <c r="GT608" s="209"/>
      <c r="GU608" s="209"/>
      <c r="GV608" s="209"/>
      <c r="GW608" s="209"/>
      <c r="GX608" s="209"/>
      <c r="GY608" s="209"/>
      <c r="GZ608" s="209"/>
      <c r="HA608" s="209"/>
      <c r="HB608" s="209"/>
      <c r="HC608" s="209"/>
      <c r="HD608" s="209"/>
      <c r="HE608" s="209"/>
      <c r="HF608" s="209"/>
      <c r="HG608" s="209"/>
      <c r="HH608" s="209"/>
      <c r="HI608" s="209"/>
      <c r="HJ608" s="209"/>
      <c r="HK608" s="209"/>
      <c r="HL608" s="209"/>
      <c r="HM608" s="209"/>
      <c r="HN608" s="209"/>
      <c r="HO608" s="209"/>
      <c r="HP608" s="209"/>
      <c r="HQ608" s="209"/>
      <c r="HR608" s="209"/>
      <c r="HS608" s="209"/>
      <c r="HT608" s="209"/>
      <c r="HU608" s="209"/>
      <c r="HV608" s="209"/>
      <c r="HW608" s="209"/>
      <c r="HX608" s="209"/>
      <c r="HY608" s="209"/>
      <c r="HZ608" s="209"/>
      <c r="IA608" s="209"/>
      <c r="IB608" s="209"/>
      <c r="IC608" s="209"/>
      <c r="ID608" s="209"/>
      <c r="IE608" s="209"/>
      <c r="IF608" s="209"/>
      <c r="IG608" s="209"/>
      <c r="IH608" s="209"/>
      <c r="II608" s="209"/>
      <c r="IJ608" s="209"/>
      <c r="IK608" s="209"/>
      <c r="IL608" s="209"/>
      <c r="IM608" s="209"/>
      <c r="IN608" s="209"/>
      <c r="IO608" s="209"/>
      <c r="IP608" s="209"/>
      <c r="IQ608" s="209"/>
      <c r="IR608" s="209"/>
      <c r="IS608" s="209"/>
      <c r="IT608" s="209"/>
      <c r="IU608" s="209"/>
      <c r="IV608" s="209"/>
      <c r="IW608" s="209"/>
      <c r="IX608" s="209"/>
      <c r="IY608" s="209"/>
      <c r="IZ608" s="209"/>
      <c r="JA608" s="209"/>
      <c r="JB608" s="209"/>
      <c r="JC608" s="209"/>
      <c r="JD608" s="209"/>
      <c r="JE608" s="209"/>
      <c r="JF608" s="209"/>
      <c r="JG608" s="209"/>
    </row>
    <row r="609" spans="102:267" hidden="1">
      <c r="CX609" s="211"/>
      <c r="CY609" s="217"/>
      <c r="CZ609" s="217"/>
      <c r="DA609" s="217"/>
      <c r="DB609" s="462"/>
      <c r="DC609" s="217"/>
      <c r="DD609" s="209"/>
      <c r="DE609" s="209"/>
      <c r="DF609" s="1561"/>
      <c r="DG609" s="1561"/>
      <c r="DH609" s="209"/>
      <c r="DI609" s="209"/>
      <c r="DJ609" s="217"/>
      <c r="DK609" s="209"/>
      <c r="DL609" s="217"/>
      <c r="DM609" s="209"/>
      <c r="DN609" s="209"/>
      <c r="DO609" s="209"/>
      <c r="DP609" s="209"/>
      <c r="DQ609" s="1561"/>
      <c r="DR609" s="209"/>
      <c r="DS609" s="209"/>
      <c r="DT609" s="209"/>
      <c r="DU609" s="209"/>
      <c r="DV609" s="209"/>
      <c r="DW609" s="1561"/>
      <c r="DX609" s="1561"/>
      <c r="DY609" s="209"/>
      <c r="DZ609" s="209"/>
      <c r="EA609" s="209"/>
      <c r="EB609" s="209"/>
      <c r="EC609" s="209"/>
      <c r="ED609" s="209"/>
      <c r="EE609" s="209"/>
      <c r="EF609" s="209"/>
      <c r="EG609" s="209"/>
      <c r="EH609" s="209"/>
      <c r="EI609" s="209"/>
      <c r="EJ609" s="299"/>
      <c r="EK609" s="220"/>
      <c r="EL609" s="209"/>
      <c r="EM609" s="209"/>
      <c r="EN609" s="211"/>
      <c r="EO609" s="211"/>
      <c r="EP609" s="217"/>
      <c r="EQ609" s="209"/>
      <c r="ER609" s="209"/>
      <c r="ES609" s="209"/>
      <c r="ET609" s="209"/>
      <c r="EU609" s="209"/>
      <c r="EV609" s="209"/>
      <c r="EW609" s="209"/>
      <c r="EX609" s="209"/>
      <c r="EY609" s="209"/>
      <c r="EZ609" s="209"/>
      <c r="FA609" s="209"/>
      <c r="FB609" s="209"/>
      <c r="FC609" s="209"/>
      <c r="FD609" s="209"/>
      <c r="FE609" s="209"/>
      <c r="FF609" s="220"/>
      <c r="FG609" s="220"/>
      <c r="FH609" s="209"/>
      <c r="FI609" s="209"/>
      <c r="FJ609" s="209"/>
      <c r="FK609" s="209"/>
      <c r="FL609" s="209"/>
      <c r="FM609" s="209"/>
      <c r="FN609" s="209"/>
      <c r="FO609" s="209"/>
      <c r="FP609" s="209"/>
      <c r="FQ609" s="209"/>
      <c r="FR609" s="209"/>
      <c r="FS609" s="209"/>
      <c r="FT609" s="209"/>
      <c r="FU609" s="209"/>
      <c r="FV609" s="209"/>
      <c r="FW609" s="209"/>
      <c r="FX609" s="209"/>
      <c r="FY609" s="209"/>
      <c r="FZ609" s="209"/>
      <c r="GA609" s="209"/>
      <c r="GB609" s="209"/>
      <c r="GC609" s="209"/>
      <c r="GD609" s="209"/>
      <c r="GE609" s="209"/>
      <c r="GF609" s="209"/>
      <c r="GG609" s="209"/>
      <c r="GH609" s="209"/>
      <c r="GI609" s="209"/>
      <c r="GJ609" s="209"/>
      <c r="GK609" s="209"/>
      <c r="GL609" s="209"/>
      <c r="GM609" s="209"/>
      <c r="GN609" s="209"/>
      <c r="GO609" s="209"/>
      <c r="GP609" s="209"/>
      <c r="GQ609" s="209"/>
      <c r="GR609" s="209"/>
      <c r="GS609" s="209"/>
      <c r="GT609" s="209"/>
      <c r="GU609" s="209"/>
      <c r="GV609" s="209"/>
      <c r="GW609" s="209"/>
      <c r="GX609" s="209"/>
      <c r="GY609" s="209"/>
      <c r="GZ609" s="209"/>
      <c r="HA609" s="209"/>
      <c r="HB609" s="209"/>
      <c r="HC609" s="209"/>
      <c r="HD609" s="209"/>
      <c r="HE609" s="209"/>
      <c r="HF609" s="209"/>
      <c r="HG609" s="209"/>
      <c r="HH609" s="209"/>
      <c r="HI609" s="209"/>
      <c r="HJ609" s="209"/>
      <c r="HK609" s="209"/>
      <c r="HL609" s="209"/>
      <c r="HM609" s="209"/>
      <c r="HN609" s="209"/>
      <c r="HO609" s="209"/>
      <c r="HP609" s="209"/>
      <c r="HQ609" s="209"/>
      <c r="HR609" s="209"/>
      <c r="HS609" s="209"/>
      <c r="HT609" s="209"/>
      <c r="HU609" s="209"/>
      <c r="HV609" s="209"/>
      <c r="HW609" s="209"/>
      <c r="HX609" s="209"/>
      <c r="HY609" s="209"/>
      <c r="HZ609" s="209"/>
      <c r="IA609" s="209"/>
      <c r="IB609" s="209"/>
      <c r="IC609" s="209"/>
      <c r="ID609" s="209"/>
      <c r="IE609" s="209"/>
      <c r="IF609" s="209"/>
      <c r="IG609" s="209"/>
      <c r="IH609" s="209"/>
      <c r="II609" s="209"/>
      <c r="IJ609" s="209"/>
      <c r="IK609" s="209"/>
      <c r="IL609" s="209"/>
      <c r="IM609" s="209"/>
      <c r="IN609" s="209"/>
      <c r="IO609" s="209"/>
      <c r="IP609" s="209"/>
      <c r="IQ609" s="209"/>
      <c r="IR609" s="209"/>
      <c r="IS609" s="209"/>
      <c r="IT609" s="209"/>
      <c r="IU609" s="209"/>
      <c r="IV609" s="209"/>
      <c r="IW609" s="209"/>
      <c r="IX609" s="209"/>
      <c r="IY609" s="209"/>
      <c r="IZ609" s="209"/>
      <c r="JA609" s="209"/>
      <c r="JB609" s="209"/>
      <c r="JC609" s="209"/>
      <c r="JD609" s="209"/>
      <c r="JE609" s="209"/>
      <c r="JF609" s="209"/>
      <c r="JG609" s="209"/>
    </row>
    <row r="610" spans="102:267" hidden="1">
      <c r="CX610" s="211"/>
      <c r="CY610" s="217"/>
      <c r="CZ610" s="217"/>
      <c r="DA610" s="217"/>
      <c r="DB610" s="462"/>
      <c r="DC610" s="217"/>
      <c r="DD610" s="209"/>
      <c r="DE610" s="209"/>
      <c r="DF610" s="1561"/>
      <c r="DG610" s="1561"/>
      <c r="DH610" s="209"/>
      <c r="DI610" s="209"/>
      <c r="DJ610" s="217"/>
      <c r="DK610" s="209"/>
      <c r="DL610" s="217"/>
      <c r="DM610" s="209"/>
      <c r="DN610" s="209"/>
      <c r="DO610" s="209"/>
      <c r="DP610" s="209"/>
      <c r="DQ610" s="1561"/>
      <c r="DR610" s="209"/>
      <c r="DS610" s="209"/>
      <c r="DT610" s="209"/>
      <c r="DU610" s="209"/>
      <c r="DV610" s="209"/>
      <c r="DW610" s="1561"/>
      <c r="DX610" s="1561"/>
      <c r="DY610" s="209"/>
      <c r="DZ610" s="209"/>
      <c r="EA610" s="209"/>
      <c r="EB610" s="209"/>
      <c r="EC610" s="209"/>
      <c r="ED610" s="209"/>
      <c r="EE610" s="209"/>
      <c r="EF610" s="209"/>
      <c r="EG610" s="209"/>
      <c r="EH610" s="209"/>
      <c r="EI610" s="209"/>
      <c r="EJ610" s="299"/>
      <c r="EK610" s="220"/>
      <c r="EL610" s="209"/>
      <c r="EM610" s="209"/>
      <c r="EN610" s="211"/>
      <c r="EO610" s="211"/>
      <c r="EP610" s="217"/>
      <c r="EQ610" s="209"/>
      <c r="ER610" s="209"/>
      <c r="ES610" s="209"/>
      <c r="ET610" s="209"/>
      <c r="EU610" s="209"/>
      <c r="EV610" s="209"/>
      <c r="EW610" s="209"/>
      <c r="EX610" s="209"/>
      <c r="EY610" s="209"/>
      <c r="EZ610" s="209"/>
      <c r="FA610" s="209"/>
      <c r="FB610" s="209"/>
      <c r="FC610" s="209"/>
      <c r="FD610" s="209"/>
      <c r="FE610" s="209"/>
      <c r="FF610" s="220"/>
      <c r="FG610" s="220"/>
      <c r="FH610" s="209"/>
      <c r="FI610" s="209"/>
      <c r="FJ610" s="209"/>
      <c r="FK610" s="209"/>
      <c r="FL610" s="209"/>
      <c r="FM610" s="209"/>
      <c r="FN610" s="209"/>
      <c r="FO610" s="209"/>
      <c r="FP610" s="209"/>
      <c r="FQ610" s="209"/>
      <c r="FR610" s="209"/>
      <c r="FS610" s="209"/>
      <c r="FT610" s="209"/>
      <c r="FU610" s="209"/>
      <c r="FV610" s="209"/>
      <c r="FW610" s="209"/>
      <c r="FX610" s="209"/>
      <c r="FY610" s="209"/>
      <c r="FZ610" s="209"/>
      <c r="GA610" s="209"/>
      <c r="GB610" s="209"/>
      <c r="GC610" s="209"/>
      <c r="GD610" s="209"/>
      <c r="GE610" s="209"/>
      <c r="GF610" s="209"/>
      <c r="GG610" s="209"/>
      <c r="GH610" s="209"/>
      <c r="GI610" s="209"/>
      <c r="GJ610" s="209"/>
      <c r="GK610" s="209"/>
      <c r="GL610" s="209"/>
      <c r="GM610" s="209"/>
      <c r="GN610" s="209"/>
      <c r="GO610" s="209"/>
      <c r="GP610" s="209"/>
      <c r="GQ610" s="209"/>
      <c r="GR610" s="209"/>
      <c r="GS610" s="209"/>
      <c r="GT610" s="209"/>
      <c r="GU610" s="209"/>
      <c r="GV610" s="209"/>
      <c r="GW610" s="209"/>
      <c r="GX610" s="209"/>
      <c r="GY610" s="209"/>
      <c r="GZ610" s="209"/>
      <c r="HA610" s="209"/>
      <c r="HB610" s="209"/>
      <c r="HC610" s="209"/>
      <c r="HD610" s="209"/>
      <c r="HE610" s="209"/>
      <c r="HF610" s="209"/>
      <c r="HG610" s="209"/>
      <c r="HH610" s="209"/>
      <c r="HI610" s="209"/>
      <c r="HJ610" s="209"/>
      <c r="HK610" s="209"/>
      <c r="HL610" s="209"/>
      <c r="HM610" s="209"/>
      <c r="HN610" s="209"/>
      <c r="HO610" s="209"/>
      <c r="HP610" s="209"/>
      <c r="HQ610" s="209"/>
      <c r="HR610" s="209"/>
      <c r="HS610" s="209"/>
      <c r="HT610" s="209"/>
      <c r="HU610" s="209"/>
      <c r="HV610" s="209"/>
      <c r="HW610" s="209"/>
      <c r="HX610" s="209"/>
      <c r="HY610" s="209"/>
      <c r="HZ610" s="209"/>
      <c r="IA610" s="209"/>
      <c r="IB610" s="209"/>
      <c r="IC610" s="209"/>
      <c r="ID610" s="209"/>
      <c r="IE610" s="209"/>
      <c r="IF610" s="209"/>
      <c r="IG610" s="209"/>
      <c r="IH610" s="209"/>
      <c r="II610" s="209"/>
      <c r="IJ610" s="209"/>
      <c r="IK610" s="209"/>
      <c r="IL610" s="209"/>
      <c r="IM610" s="209"/>
      <c r="IN610" s="209"/>
      <c r="IO610" s="209"/>
      <c r="IP610" s="209"/>
      <c r="IQ610" s="209"/>
      <c r="IR610" s="209"/>
      <c r="IS610" s="209"/>
      <c r="IT610" s="209"/>
      <c r="IU610" s="209"/>
      <c r="IV610" s="209"/>
      <c r="IW610" s="209"/>
      <c r="IX610" s="209"/>
      <c r="IY610" s="209"/>
      <c r="IZ610" s="209"/>
      <c r="JA610" s="209"/>
      <c r="JB610" s="209"/>
      <c r="JC610" s="209"/>
      <c r="JD610" s="209"/>
      <c r="JE610" s="209"/>
      <c r="JF610" s="209"/>
      <c r="JG610" s="209"/>
    </row>
    <row r="611" spans="102:267" hidden="1">
      <c r="CX611" s="211"/>
      <c r="CY611" s="217"/>
      <c r="CZ611" s="217"/>
      <c r="DA611" s="217"/>
      <c r="DB611" s="462"/>
      <c r="DC611" s="217"/>
      <c r="DD611" s="209"/>
      <c r="DE611" s="209"/>
      <c r="DF611" s="1561"/>
      <c r="DG611" s="1561"/>
      <c r="DH611" s="209"/>
      <c r="DI611" s="209"/>
      <c r="DJ611" s="217"/>
      <c r="DK611" s="209"/>
      <c r="DL611" s="217"/>
      <c r="DM611" s="209"/>
      <c r="DN611" s="209"/>
      <c r="DO611" s="209"/>
      <c r="DP611" s="209"/>
      <c r="DQ611" s="1561"/>
      <c r="DR611" s="209"/>
      <c r="DS611" s="209"/>
      <c r="DT611" s="209"/>
      <c r="DU611" s="209"/>
      <c r="DV611" s="209"/>
      <c r="DW611" s="1561"/>
      <c r="DX611" s="1561"/>
      <c r="DY611" s="209"/>
      <c r="DZ611" s="209"/>
      <c r="EA611" s="209"/>
      <c r="EB611" s="209"/>
      <c r="EC611" s="209"/>
      <c r="ED611" s="209"/>
      <c r="EE611" s="209"/>
      <c r="EF611" s="209"/>
      <c r="EG611" s="209"/>
      <c r="EH611" s="209"/>
      <c r="EI611" s="209"/>
      <c r="EJ611" s="299"/>
      <c r="EK611" s="220"/>
      <c r="EL611" s="209"/>
      <c r="EM611" s="209"/>
      <c r="EN611" s="211"/>
      <c r="EO611" s="211"/>
      <c r="EP611" s="217"/>
      <c r="EQ611" s="209"/>
      <c r="ER611" s="209"/>
      <c r="ES611" s="209"/>
      <c r="ET611" s="209"/>
      <c r="EU611" s="209"/>
      <c r="EV611" s="209"/>
      <c r="EW611" s="209"/>
      <c r="EX611" s="209"/>
      <c r="EY611" s="209"/>
      <c r="EZ611" s="209"/>
      <c r="FA611" s="209"/>
      <c r="FB611" s="209"/>
      <c r="FC611" s="209"/>
      <c r="FD611" s="209"/>
      <c r="FE611" s="209"/>
      <c r="FF611" s="220"/>
      <c r="FG611" s="220"/>
      <c r="FH611" s="209"/>
      <c r="FI611" s="209"/>
      <c r="FJ611" s="209"/>
      <c r="FK611" s="209"/>
      <c r="FL611" s="209"/>
      <c r="FM611" s="209"/>
      <c r="FN611" s="209"/>
      <c r="FO611" s="209"/>
      <c r="FP611" s="209"/>
      <c r="FQ611" s="209"/>
      <c r="FR611" s="209"/>
      <c r="FS611" s="209"/>
      <c r="FT611" s="209"/>
      <c r="FU611" s="209"/>
      <c r="FV611" s="209"/>
      <c r="FW611" s="209"/>
      <c r="FX611" s="209"/>
      <c r="FY611" s="209"/>
      <c r="FZ611" s="209"/>
      <c r="GA611" s="209"/>
      <c r="GB611" s="209"/>
      <c r="GC611" s="209"/>
      <c r="GD611" s="209"/>
      <c r="GE611" s="209"/>
      <c r="GF611" s="209"/>
      <c r="GG611" s="209"/>
      <c r="GH611" s="209"/>
      <c r="GI611" s="209"/>
      <c r="GJ611" s="209"/>
      <c r="GK611" s="209"/>
      <c r="GL611" s="209"/>
      <c r="GM611" s="209"/>
      <c r="GN611" s="209"/>
      <c r="GO611" s="209"/>
      <c r="GP611" s="209"/>
      <c r="GQ611" s="209"/>
      <c r="GR611" s="209"/>
      <c r="GS611" s="209"/>
      <c r="GT611" s="209"/>
      <c r="GU611" s="209"/>
      <c r="GV611" s="209"/>
      <c r="GW611" s="209"/>
      <c r="GX611" s="209"/>
      <c r="GY611" s="209"/>
      <c r="GZ611" s="209"/>
      <c r="HA611" s="209"/>
      <c r="HB611" s="209"/>
      <c r="HC611" s="209"/>
      <c r="HD611" s="209"/>
      <c r="HE611" s="209"/>
      <c r="HF611" s="209"/>
      <c r="HG611" s="209"/>
      <c r="HH611" s="209"/>
      <c r="HI611" s="209"/>
      <c r="HJ611" s="209"/>
      <c r="HK611" s="209"/>
      <c r="HL611" s="209"/>
      <c r="HM611" s="209"/>
      <c r="HN611" s="209"/>
      <c r="HO611" s="209"/>
      <c r="HP611" s="209"/>
      <c r="HQ611" s="209"/>
      <c r="HR611" s="209"/>
      <c r="HS611" s="209"/>
      <c r="HT611" s="209"/>
      <c r="HU611" s="209"/>
      <c r="HV611" s="209"/>
      <c r="HW611" s="209"/>
      <c r="HX611" s="209"/>
      <c r="HY611" s="209"/>
      <c r="HZ611" s="209"/>
      <c r="IA611" s="209"/>
      <c r="IB611" s="209"/>
      <c r="IC611" s="209"/>
      <c r="ID611" s="209"/>
      <c r="IE611" s="209"/>
      <c r="IF611" s="209"/>
      <c r="IG611" s="209"/>
      <c r="IH611" s="209"/>
      <c r="II611" s="209"/>
      <c r="IJ611" s="209"/>
      <c r="IK611" s="209"/>
      <c r="IL611" s="209"/>
      <c r="IM611" s="209"/>
      <c r="IN611" s="209"/>
      <c r="IO611" s="209"/>
      <c r="IP611" s="209"/>
      <c r="IQ611" s="209"/>
      <c r="IR611" s="209"/>
      <c r="IS611" s="209"/>
      <c r="IT611" s="209"/>
      <c r="IU611" s="209"/>
      <c r="IV611" s="209"/>
      <c r="IW611" s="209"/>
      <c r="IX611" s="209"/>
      <c r="IY611" s="209"/>
      <c r="IZ611" s="209"/>
      <c r="JA611" s="209"/>
      <c r="JB611" s="209"/>
      <c r="JC611" s="209"/>
      <c r="JD611" s="209"/>
      <c r="JE611" s="209"/>
      <c r="JF611" s="209"/>
      <c r="JG611" s="209"/>
    </row>
    <row r="612" spans="102:267" hidden="1">
      <c r="CX612" s="211"/>
      <c r="CY612" s="217"/>
      <c r="CZ612" s="217"/>
      <c r="DA612" s="217"/>
      <c r="DB612" s="462"/>
      <c r="DC612" s="217"/>
      <c r="DD612" s="209"/>
      <c r="DE612" s="209"/>
      <c r="DF612" s="1561"/>
      <c r="DG612" s="1561"/>
      <c r="DH612" s="209"/>
      <c r="DI612" s="209"/>
      <c r="DJ612" s="217"/>
      <c r="DK612" s="209"/>
      <c r="DL612" s="217"/>
      <c r="DM612" s="209"/>
      <c r="DN612" s="209"/>
      <c r="DO612" s="209"/>
      <c r="DP612" s="209"/>
      <c r="DQ612" s="1561"/>
      <c r="DR612" s="209"/>
      <c r="DS612" s="209"/>
      <c r="DT612" s="209"/>
      <c r="DU612" s="209"/>
      <c r="DV612" s="209"/>
      <c r="DW612" s="1561"/>
      <c r="DX612" s="1561"/>
      <c r="DY612" s="209"/>
      <c r="DZ612" s="209"/>
      <c r="EA612" s="209"/>
      <c r="EB612" s="209"/>
      <c r="EC612" s="209"/>
      <c r="ED612" s="209"/>
      <c r="EE612" s="209"/>
      <c r="EF612" s="209"/>
      <c r="EG612" s="209"/>
      <c r="EH612" s="209"/>
      <c r="EI612" s="209"/>
      <c r="EJ612" s="299"/>
      <c r="EK612" s="220"/>
      <c r="EL612" s="209"/>
      <c r="EM612" s="209"/>
      <c r="EN612" s="211"/>
      <c r="EO612" s="211"/>
      <c r="EP612" s="217"/>
      <c r="EQ612" s="209"/>
      <c r="ER612" s="209"/>
      <c r="ES612" s="209"/>
      <c r="ET612" s="209"/>
      <c r="EU612" s="209"/>
      <c r="EV612" s="209"/>
      <c r="EW612" s="209"/>
      <c r="EX612" s="209"/>
      <c r="EY612" s="209"/>
      <c r="EZ612" s="209"/>
      <c r="FA612" s="209"/>
      <c r="FB612" s="209"/>
      <c r="FC612" s="209"/>
      <c r="FD612" s="209"/>
      <c r="FE612" s="209"/>
      <c r="FF612" s="220"/>
      <c r="FG612" s="220"/>
      <c r="FH612" s="209"/>
      <c r="FI612" s="209"/>
      <c r="FJ612" s="209"/>
      <c r="FK612" s="209"/>
      <c r="FL612" s="209"/>
      <c r="FM612" s="209"/>
      <c r="FN612" s="209"/>
      <c r="FO612" s="209"/>
      <c r="FP612" s="209"/>
      <c r="FQ612" s="209"/>
      <c r="FR612" s="209"/>
      <c r="FS612" s="209"/>
      <c r="FT612" s="209"/>
      <c r="FU612" s="209"/>
      <c r="FV612" s="209"/>
      <c r="FW612" s="209"/>
      <c r="FX612" s="209"/>
      <c r="FY612" s="209"/>
      <c r="FZ612" s="209"/>
      <c r="GA612" s="209"/>
      <c r="GB612" s="209"/>
      <c r="GC612" s="209"/>
      <c r="GD612" s="209"/>
      <c r="GE612" s="209"/>
      <c r="GF612" s="209"/>
      <c r="GG612" s="209"/>
      <c r="GH612" s="209"/>
      <c r="GI612" s="209"/>
      <c r="GJ612" s="209"/>
      <c r="GK612" s="209"/>
      <c r="GL612" s="209"/>
      <c r="GM612" s="209"/>
      <c r="GN612" s="209"/>
      <c r="GO612" s="209"/>
      <c r="GP612" s="209"/>
      <c r="GQ612" s="209"/>
      <c r="GR612" s="209"/>
      <c r="GS612" s="209"/>
      <c r="GT612" s="209"/>
      <c r="GU612" s="209"/>
      <c r="GV612" s="209"/>
      <c r="GW612" s="209"/>
      <c r="GX612" s="209"/>
      <c r="GY612" s="209"/>
      <c r="GZ612" s="209"/>
      <c r="HA612" s="209"/>
      <c r="HB612" s="209"/>
      <c r="HC612" s="209"/>
      <c r="HD612" s="209"/>
      <c r="HE612" s="209"/>
      <c r="HF612" s="209"/>
      <c r="HG612" s="209"/>
      <c r="HH612" s="209"/>
      <c r="HI612" s="209"/>
      <c r="HJ612" s="209"/>
      <c r="HK612" s="209"/>
      <c r="HL612" s="209"/>
      <c r="HM612" s="209"/>
      <c r="HN612" s="209"/>
      <c r="HO612" s="209"/>
      <c r="HP612" s="209"/>
      <c r="HQ612" s="209"/>
      <c r="HR612" s="209"/>
      <c r="HS612" s="209"/>
      <c r="HT612" s="209"/>
      <c r="HU612" s="209"/>
      <c r="HV612" s="209"/>
      <c r="HW612" s="209"/>
      <c r="HX612" s="209"/>
      <c r="HY612" s="209"/>
      <c r="HZ612" s="209"/>
      <c r="IA612" s="209"/>
      <c r="IB612" s="209"/>
      <c r="IC612" s="209"/>
      <c r="ID612" s="209"/>
      <c r="IE612" s="209"/>
      <c r="IF612" s="209"/>
      <c r="IG612" s="209"/>
      <c r="IH612" s="209"/>
      <c r="II612" s="209"/>
      <c r="IJ612" s="209"/>
      <c r="IK612" s="209"/>
      <c r="IL612" s="209"/>
      <c r="IM612" s="209"/>
      <c r="IN612" s="209"/>
      <c r="IO612" s="209"/>
      <c r="IP612" s="209"/>
      <c r="IQ612" s="209"/>
      <c r="IR612" s="209"/>
      <c r="IS612" s="209"/>
      <c r="IT612" s="209"/>
      <c r="IU612" s="209"/>
      <c r="IV612" s="209"/>
      <c r="IW612" s="209"/>
      <c r="IX612" s="209"/>
      <c r="IY612" s="209"/>
      <c r="IZ612" s="209"/>
      <c r="JA612" s="209"/>
      <c r="JB612" s="209"/>
      <c r="JC612" s="209"/>
      <c r="JD612" s="209"/>
      <c r="JE612" s="209"/>
      <c r="JF612" s="209"/>
      <c r="JG612" s="209"/>
    </row>
    <row r="613" spans="102:267" hidden="1">
      <c r="CX613" s="211"/>
      <c r="CY613" s="217"/>
      <c r="CZ613" s="217"/>
      <c r="DA613" s="217"/>
      <c r="DB613" s="462"/>
      <c r="DC613" s="217"/>
      <c r="DD613" s="209"/>
      <c r="DE613" s="209"/>
      <c r="DF613" s="1561"/>
      <c r="DG613" s="1561"/>
      <c r="DH613" s="209"/>
      <c r="DI613" s="209"/>
      <c r="DJ613" s="217"/>
      <c r="DK613" s="209"/>
      <c r="DL613" s="217"/>
      <c r="DM613" s="209"/>
      <c r="DN613" s="209"/>
      <c r="DO613" s="209"/>
      <c r="DP613" s="209"/>
      <c r="DQ613" s="1561"/>
      <c r="DR613" s="209"/>
      <c r="DS613" s="209"/>
      <c r="DT613" s="209"/>
      <c r="DU613" s="209"/>
      <c r="DV613" s="209"/>
      <c r="DW613" s="1561"/>
      <c r="DX613" s="1561"/>
      <c r="DY613" s="209"/>
      <c r="DZ613" s="209"/>
      <c r="EA613" s="209"/>
      <c r="EB613" s="209"/>
      <c r="EC613" s="209"/>
      <c r="ED613" s="209"/>
      <c r="EE613" s="209"/>
      <c r="EF613" s="209"/>
      <c r="EG613" s="209"/>
      <c r="EH613" s="209"/>
      <c r="EI613" s="209"/>
      <c r="EJ613" s="299"/>
      <c r="EK613" s="220"/>
      <c r="EL613" s="209"/>
      <c r="EM613" s="209"/>
      <c r="EN613" s="211"/>
      <c r="EO613" s="211"/>
      <c r="EP613" s="217"/>
      <c r="EQ613" s="209"/>
      <c r="ER613" s="209"/>
      <c r="ES613" s="209"/>
      <c r="ET613" s="209"/>
      <c r="EU613" s="209"/>
      <c r="EV613" s="209"/>
      <c r="EW613" s="209"/>
      <c r="EX613" s="209"/>
      <c r="EY613" s="209"/>
      <c r="EZ613" s="209"/>
      <c r="FA613" s="209"/>
      <c r="FB613" s="209"/>
      <c r="FC613" s="209"/>
      <c r="FD613" s="209"/>
      <c r="FE613" s="209"/>
      <c r="FF613" s="220"/>
      <c r="FG613" s="220"/>
      <c r="FH613" s="209"/>
      <c r="FI613" s="209"/>
      <c r="FJ613" s="209"/>
      <c r="FK613" s="209"/>
      <c r="FL613" s="209"/>
      <c r="FM613" s="209"/>
      <c r="FN613" s="209"/>
      <c r="FO613" s="209"/>
      <c r="FP613" s="209"/>
      <c r="FQ613" s="209"/>
      <c r="FR613" s="209"/>
      <c r="FS613" s="209"/>
      <c r="FT613" s="209"/>
      <c r="FU613" s="209"/>
      <c r="FV613" s="209"/>
      <c r="FW613" s="209"/>
      <c r="FX613" s="209"/>
      <c r="FY613" s="209"/>
      <c r="FZ613" s="209"/>
      <c r="GA613" s="209"/>
      <c r="GB613" s="209"/>
      <c r="GC613" s="209"/>
      <c r="GD613" s="209"/>
      <c r="GE613" s="209"/>
      <c r="GF613" s="209"/>
      <c r="GG613" s="209"/>
      <c r="GH613" s="209"/>
      <c r="GI613" s="209"/>
      <c r="GJ613" s="209"/>
      <c r="GK613" s="209"/>
      <c r="GL613" s="209"/>
      <c r="GM613" s="209"/>
      <c r="GN613" s="209"/>
      <c r="GO613" s="209"/>
      <c r="GP613" s="209"/>
      <c r="GQ613" s="209"/>
      <c r="GR613" s="209"/>
      <c r="GS613" s="209"/>
      <c r="GT613" s="209"/>
      <c r="GU613" s="209"/>
      <c r="GV613" s="209"/>
      <c r="GW613" s="209"/>
      <c r="GX613" s="209"/>
      <c r="GY613" s="209"/>
      <c r="GZ613" s="209"/>
      <c r="HA613" s="209"/>
      <c r="HB613" s="209"/>
      <c r="HC613" s="209"/>
      <c r="HD613" s="209"/>
      <c r="HE613" s="209"/>
      <c r="HF613" s="209"/>
      <c r="HG613" s="209"/>
      <c r="HH613" s="209"/>
      <c r="HI613" s="209"/>
      <c r="HJ613" s="209"/>
      <c r="HK613" s="209"/>
      <c r="HL613" s="209"/>
      <c r="HM613" s="209"/>
      <c r="HN613" s="209"/>
      <c r="HO613" s="209"/>
      <c r="HP613" s="209"/>
      <c r="HQ613" s="209"/>
      <c r="HR613" s="209"/>
      <c r="HS613" s="209"/>
      <c r="HT613" s="209"/>
      <c r="HU613" s="209"/>
      <c r="HV613" s="209"/>
      <c r="HW613" s="209"/>
      <c r="HX613" s="209"/>
      <c r="HY613" s="209"/>
      <c r="HZ613" s="209"/>
      <c r="IA613" s="209"/>
      <c r="IB613" s="209"/>
      <c r="IC613" s="209"/>
      <c r="ID613" s="209"/>
      <c r="IE613" s="209"/>
      <c r="IF613" s="209"/>
      <c r="IG613" s="209"/>
      <c r="IH613" s="209"/>
      <c r="II613" s="209"/>
      <c r="IJ613" s="209"/>
      <c r="IK613" s="209"/>
      <c r="IL613" s="209"/>
      <c r="IM613" s="209"/>
      <c r="IN613" s="209"/>
      <c r="IO613" s="209"/>
      <c r="IP613" s="209"/>
      <c r="IQ613" s="209"/>
      <c r="IR613" s="209"/>
      <c r="IS613" s="209"/>
      <c r="IT613" s="209"/>
      <c r="IU613" s="209"/>
      <c r="IV613" s="209"/>
      <c r="IW613" s="209"/>
      <c r="IX613" s="209"/>
      <c r="IY613" s="209"/>
      <c r="IZ613" s="209"/>
      <c r="JA613" s="209"/>
      <c r="JB613" s="209"/>
      <c r="JC613" s="209"/>
      <c r="JD613" s="209"/>
      <c r="JE613" s="209"/>
      <c r="JF613" s="209"/>
      <c r="JG613" s="209"/>
    </row>
    <row r="614" spans="102:267" hidden="1">
      <c r="CX614" s="211"/>
      <c r="CY614" s="217"/>
      <c r="CZ614" s="217"/>
      <c r="DA614" s="217"/>
      <c r="DB614" s="462"/>
      <c r="DC614" s="217"/>
      <c r="DD614" s="209"/>
      <c r="DE614" s="209"/>
      <c r="DF614" s="1561"/>
      <c r="DG614" s="1561"/>
      <c r="DH614" s="209"/>
      <c r="DI614" s="209"/>
      <c r="DJ614" s="217"/>
      <c r="DK614" s="209"/>
      <c r="DL614" s="217"/>
      <c r="DM614" s="209"/>
      <c r="DN614" s="209"/>
      <c r="DO614" s="209"/>
      <c r="DP614" s="209"/>
      <c r="DQ614" s="1561"/>
      <c r="DR614" s="209"/>
      <c r="DS614" s="209"/>
      <c r="DT614" s="209"/>
      <c r="DU614" s="209"/>
      <c r="DV614" s="209"/>
      <c r="DW614" s="1561"/>
      <c r="DX614" s="1561"/>
      <c r="DY614" s="209"/>
      <c r="DZ614" s="209"/>
      <c r="EA614" s="209"/>
      <c r="EB614" s="209"/>
      <c r="EC614" s="209"/>
      <c r="ED614" s="209"/>
      <c r="EE614" s="209"/>
      <c r="EF614" s="209"/>
      <c r="EG614" s="209"/>
      <c r="EH614" s="209"/>
      <c r="EI614" s="209"/>
      <c r="EJ614" s="299"/>
      <c r="EK614" s="220"/>
      <c r="EL614" s="209"/>
      <c r="EM614" s="209"/>
      <c r="EN614" s="211"/>
      <c r="EO614" s="211"/>
      <c r="EP614" s="217"/>
      <c r="EQ614" s="209"/>
      <c r="ER614" s="209"/>
      <c r="ES614" s="209"/>
      <c r="ET614" s="209"/>
      <c r="EU614" s="209"/>
      <c r="EV614" s="209"/>
      <c r="EW614" s="209"/>
      <c r="EX614" s="209"/>
      <c r="EY614" s="209"/>
      <c r="EZ614" s="209"/>
      <c r="FA614" s="209"/>
      <c r="FB614" s="209"/>
      <c r="FC614" s="209"/>
      <c r="FD614" s="209"/>
      <c r="FE614" s="209"/>
      <c r="FF614" s="220"/>
      <c r="FG614" s="220"/>
      <c r="FH614" s="209"/>
      <c r="FI614" s="209"/>
      <c r="FJ614" s="209"/>
      <c r="FK614" s="209"/>
      <c r="FL614" s="209"/>
      <c r="FM614" s="209"/>
      <c r="FN614" s="209"/>
      <c r="FO614" s="209"/>
      <c r="FP614" s="209"/>
      <c r="FQ614" s="209"/>
      <c r="FR614" s="209"/>
      <c r="FS614" s="209"/>
      <c r="FT614" s="209"/>
      <c r="FU614" s="209"/>
      <c r="FV614" s="209"/>
      <c r="FW614" s="209"/>
      <c r="FX614" s="209"/>
      <c r="FY614" s="209"/>
      <c r="FZ614" s="209"/>
      <c r="GA614" s="209"/>
      <c r="GB614" s="209"/>
      <c r="GC614" s="209"/>
      <c r="GD614" s="209"/>
      <c r="GE614" s="209"/>
      <c r="GF614" s="209"/>
      <c r="GG614" s="209"/>
      <c r="GH614" s="209"/>
      <c r="GI614" s="209"/>
      <c r="GJ614" s="209"/>
      <c r="GK614" s="209"/>
      <c r="GL614" s="209"/>
      <c r="GM614" s="209"/>
      <c r="GN614" s="209"/>
      <c r="GO614" s="209"/>
      <c r="GP614" s="209"/>
      <c r="GQ614" s="209"/>
      <c r="GR614" s="209"/>
      <c r="GS614" s="209"/>
      <c r="GT614" s="209"/>
      <c r="GU614" s="209"/>
      <c r="GV614" s="209"/>
      <c r="GW614" s="209"/>
      <c r="GX614" s="209"/>
      <c r="GY614" s="209"/>
      <c r="GZ614" s="209"/>
      <c r="HA614" s="209"/>
      <c r="HB614" s="209"/>
      <c r="HC614" s="209"/>
      <c r="HD614" s="209"/>
      <c r="HE614" s="209"/>
      <c r="HF614" s="209"/>
      <c r="HG614" s="209"/>
      <c r="HH614" s="209"/>
      <c r="HI614" s="209"/>
      <c r="HJ614" s="209"/>
      <c r="HK614" s="209"/>
      <c r="HL614" s="209"/>
      <c r="HM614" s="209"/>
      <c r="HN614" s="209"/>
      <c r="HO614" s="209"/>
      <c r="HP614" s="209"/>
      <c r="HQ614" s="209"/>
      <c r="HR614" s="209"/>
      <c r="HS614" s="209"/>
      <c r="HT614" s="209"/>
      <c r="HU614" s="209"/>
      <c r="HV614" s="209"/>
      <c r="HW614" s="209"/>
      <c r="HX614" s="209"/>
      <c r="HY614" s="209"/>
      <c r="HZ614" s="209"/>
      <c r="IA614" s="209"/>
      <c r="IB614" s="209"/>
      <c r="IC614" s="209"/>
      <c r="ID614" s="209"/>
      <c r="IE614" s="209"/>
      <c r="IF614" s="209"/>
      <c r="IG614" s="209"/>
      <c r="IH614" s="209"/>
      <c r="II614" s="209"/>
      <c r="IJ614" s="209"/>
      <c r="IK614" s="209"/>
      <c r="IL614" s="209"/>
      <c r="IM614" s="209"/>
      <c r="IN614" s="209"/>
      <c r="IO614" s="209"/>
      <c r="IP614" s="209"/>
      <c r="IQ614" s="209"/>
      <c r="IR614" s="209"/>
      <c r="IS614" s="209"/>
      <c r="IT614" s="209"/>
      <c r="IU614" s="209"/>
      <c r="IV614" s="209"/>
      <c r="IW614" s="209"/>
      <c r="IX614" s="209"/>
      <c r="IY614" s="209"/>
      <c r="IZ614" s="209"/>
      <c r="JA614" s="209"/>
      <c r="JB614" s="209"/>
      <c r="JC614" s="209"/>
      <c r="JD614" s="209"/>
      <c r="JE614" s="209"/>
      <c r="JF614" s="209"/>
      <c r="JG614" s="209"/>
    </row>
    <row r="615" spans="102:267" hidden="1">
      <c r="CX615" s="211"/>
      <c r="CY615" s="217"/>
      <c r="CZ615" s="217"/>
      <c r="DA615" s="217"/>
      <c r="DB615" s="462"/>
      <c r="DC615" s="217"/>
      <c r="DD615" s="209"/>
      <c r="DE615" s="209"/>
      <c r="DF615" s="1561"/>
      <c r="DG615" s="1561"/>
      <c r="DH615" s="209"/>
      <c r="DI615" s="209"/>
      <c r="DJ615" s="217"/>
      <c r="DK615" s="209"/>
      <c r="DL615" s="217"/>
      <c r="DM615" s="209"/>
      <c r="DN615" s="209"/>
      <c r="DO615" s="209"/>
      <c r="DP615" s="209"/>
      <c r="DQ615" s="1561"/>
      <c r="DR615" s="209"/>
      <c r="DS615" s="209"/>
      <c r="DT615" s="209"/>
      <c r="DU615" s="209"/>
      <c r="DV615" s="209"/>
      <c r="DW615" s="1561"/>
      <c r="DX615" s="1561"/>
      <c r="DY615" s="209"/>
      <c r="DZ615" s="209"/>
      <c r="EA615" s="209"/>
      <c r="EB615" s="209"/>
      <c r="EC615" s="209"/>
      <c r="ED615" s="209"/>
      <c r="EE615" s="209"/>
      <c r="EF615" s="209"/>
      <c r="EG615" s="209"/>
      <c r="EH615" s="209"/>
      <c r="EI615" s="209"/>
      <c r="EJ615" s="299"/>
      <c r="EK615" s="220"/>
      <c r="EL615" s="209"/>
      <c r="EM615" s="209"/>
      <c r="EN615" s="211"/>
      <c r="EO615" s="211"/>
      <c r="EP615" s="217"/>
      <c r="EQ615" s="209"/>
      <c r="ER615" s="209"/>
      <c r="ES615" s="209"/>
      <c r="ET615" s="209"/>
      <c r="EU615" s="209"/>
      <c r="EV615" s="209"/>
      <c r="EW615" s="209"/>
      <c r="EX615" s="209"/>
      <c r="EY615" s="209"/>
      <c r="EZ615" s="209"/>
      <c r="FA615" s="209"/>
      <c r="FB615" s="209"/>
      <c r="FC615" s="209"/>
      <c r="FD615" s="209"/>
      <c r="FE615" s="209"/>
      <c r="FF615" s="220"/>
      <c r="FG615" s="220"/>
      <c r="FH615" s="209"/>
      <c r="FI615" s="209"/>
      <c r="FJ615" s="209"/>
      <c r="FK615" s="209"/>
      <c r="FL615" s="209"/>
      <c r="FM615" s="209"/>
      <c r="FN615" s="209"/>
      <c r="FO615" s="209"/>
      <c r="FP615" s="209"/>
      <c r="FQ615" s="209"/>
      <c r="FR615" s="209"/>
      <c r="FS615" s="209"/>
      <c r="FT615" s="209"/>
      <c r="FU615" s="209"/>
      <c r="FV615" s="209"/>
      <c r="FW615" s="209"/>
      <c r="FX615" s="209"/>
      <c r="FY615" s="209"/>
      <c r="FZ615" s="209"/>
      <c r="GA615" s="209"/>
      <c r="GB615" s="209"/>
      <c r="GC615" s="209"/>
      <c r="GD615" s="209"/>
      <c r="GE615" s="209"/>
      <c r="GF615" s="209"/>
      <c r="GG615" s="209"/>
      <c r="GH615" s="209"/>
      <c r="GI615" s="209"/>
      <c r="GJ615" s="209"/>
      <c r="GK615" s="209"/>
      <c r="GL615" s="209"/>
      <c r="GM615" s="209"/>
      <c r="GN615" s="209"/>
      <c r="GO615" s="209"/>
      <c r="GP615" s="209"/>
      <c r="GQ615" s="209"/>
      <c r="GR615" s="209"/>
      <c r="GS615" s="209"/>
      <c r="GT615" s="209"/>
      <c r="GU615" s="209"/>
      <c r="GV615" s="209"/>
      <c r="GW615" s="209"/>
      <c r="GX615" s="209"/>
      <c r="GY615" s="209"/>
      <c r="GZ615" s="209"/>
      <c r="HA615" s="209"/>
      <c r="HB615" s="209"/>
      <c r="HC615" s="209"/>
      <c r="HD615" s="209"/>
      <c r="HE615" s="209"/>
      <c r="HF615" s="209"/>
      <c r="HG615" s="209"/>
      <c r="HH615" s="209"/>
      <c r="HI615" s="209"/>
      <c r="HJ615" s="209"/>
      <c r="HK615" s="209"/>
      <c r="HL615" s="209"/>
      <c r="HM615" s="209"/>
      <c r="HN615" s="209"/>
      <c r="HO615" s="209"/>
      <c r="HP615" s="209"/>
      <c r="HQ615" s="209"/>
      <c r="HR615" s="209"/>
      <c r="HS615" s="209"/>
      <c r="HT615" s="209"/>
      <c r="HU615" s="209"/>
      <c r="HV615" s="209"/>
      <c r="HW615" s="209"/>
      <c r="HX615" s="209"/>
      <c r="HY615" s="209"/>
      <c r="HZ615" s="209"/>
      <c r="IA615" s="209"/>
      <c r="IB615" s="209"/>
      <c r="IC615" s="209"/>
      <c r="ID615" s="209"/>
      <c r="IE615" s="209"/>
      <c r="IF615" s="209"/>
      <c r="IG615" s="209"/>
      <c r="IH615" s="209"/>
      <c r="II615" s="209"/>
      <c r="IJ615" s="209"/>
      <c r="IK615" s="209"/>
      <c r="IL615" s="209"/>
      <c r="IM615" s="209"/>
      <c r="IN615" s="209"/>
      <c r="IO615" s="209"/>
      <c r="IP615" s="209"/>
      <c r="IQ615" s="209"/>
      <c r="IR615" s="209"/>
      <c r="IS615" s="209"/>
      <c r="IT615" s="209"/>
      <c r="IU615" s="209"/>
      <c r="IV615" s="209"/>
      <c r="IW615" s="209"/>
      <c r="IX615" s="209"/>
      <c r="IY615" s="209"/>
      <c r="IZ615" s="209"/>
      <c r="JA615" s="209"/>
      <c r="JB615" s="209"/>
      <c r="JC615" s="209"/>
      <c r="JD615" s="209"/>
      <c r="JE615" s="209"/>
      <c r="JF615" s="209"/>
      <c r="JG615" s="209"/>
    </row>
    <row r="616" spans="102:267" hidden="1">
      <c r="CX616" s="211"/>
      <c r="CY616" s="217"/>
      <c r="CZ616" s="217"/>
      <c r="DA616" s="217"/>
      <c r="DB616" s="462"/>
      <c r="DC616" s="217"/>
      <c r="DD616" s="209"/>
      <c r="DE616" s="209"/>
      <c r="DF616" s="1561"/>
      <c r="DG616" s="1561"/>
      <c r="DH616" s="209"/>
      <c r="DI616" s="209"/>
      <c r="DJ616" s="217"/>
      <c r="DK616" s="209"/>
      <c r="DL616" s="217"/>
      <c r="DM616" s="209"/>
      <c r="DN616" s="209"/>
      <c r="DO616" s="209"/>
      <c r="DP616" s="209"/>
      <c r="DQ616" s="1561"/>
      <c r="DR616" s="209"/>
      <c r="DS616" s="209"/>
      <c r="DT616" s="209"/>
      <c r="DU616" s="209"/>
      <c r="DV616" s="209"/>
      <c r="DW616" s="1561"/>
      <c r="DX616" s="1561"/>
      <c r="DY616" s="209"/>
      <c r="DZ616" s="209"/>
      <c r="EA616" s="209"/>
      <c r="EB616" s="209"/>
      <c r="EC616" s="209"/>
      <c r="ED616" s="209"/>
      <c r="EE616" s="209"/>
      <c r="EF616" s="209"/>
      <c r="EG616" s="209"/>
      <c r="EH616" s="209"/>
      <c r="EI616" s="209"/>
      <c r="EJ616" s="299"/>
      <c r="EK616" s="220"/>
      <c r="EL616" s="209"/>
      <c r="EM616" s="209"/>
      <c r="EN616" s="211"/>
      <c r="EO616" s="211"/>
      <c r="EP616" s="217"/>
      <c r="EQ616" s="209"/>
      <c r="ER616" s="209"/>
      <c r="ES616" s="209"/>
      <c r="ET616" s="209"/>
      <c r="EU616" s="209"/>
      <c r="EV616" s="209"/>
      <c r="EW616" s="209"/>
      <c r="EX616" s="209"/>
      <c r="EY616" s="209"/>
      <c r="EZ616" s="209"/>
      <c r="FA616" s="209"/>
      <c r="FB616" s="209"/>
      <c r="FC616" s="209"/>
      <c r="FD616" s="209"/>
      <c r="FE616" s="209"/>
      <c r="FF616" s="220"/>
      <c r="FG616" s="220"/>
      <c r="FH616" s="209"/>
      <c r="FI616" s="209"/>
      <c r="FJ616" s="209"/>
      <c r="FK616" s="209"/>
      <c r="FL616" s="209"/>
      <c r="FM616" s="209"/>
      <c r="FN616" s="209"/>
      <c r="FO616" s="209"/>
      <c r="FP616" s="209"/>
      <c r="FQ616" s="209"/>
      <c r="FR616" s="209"/>
      <c r="FS616" s="209"/>
      <c r="FT616" s="209"/>
      <c r="FU616" s="209"/>
      <c r="FV616" s="209"/>
      <c r="FW616" s="209"/>
      <c r="FX616" s="209"/>
      <c r="FY616" s="209"/>
      <c r="FZ616" s="209"/>
      <c r="GA616" s="209"/>
      <c r="GB616" s="209"/>
      <c r="GC616" s="209"/>
      <c r="GD616" s="209"/>
      <c r="GE616" s="209"/>
      <c r="GF616" s="209"/>
      <c r="GG616" s="209"/>
      <c r="GH616" s="209"/>
      <c r="GI616" s="209"/>
      <c r="GJ616" s="209"/>
      <c r="GK616" s="209"/>
      <c r="GL616" s="209"/>
      <c r="GM616" s="209"/>
      <c r="GN616" s="209"/>
      <c r="GO616" s="209"/>
      <c r="GP616" s="209"/>
      <c r="GQ616" s="209"/>
      <c r="GR616" s="209"/>
      <c r="GS616" s="209"/>
      <c r="GT616" s="209"/>
      <c r="GU616" s="209"/>
      <c r="GV616" s="209"/>
      <c r="GW616" s="209"/>
      <c r="GX616" s="209"/>
      <c r="GY616" s="209"/>
      <c r="GZ616" s="209"/>
      <c r="HA616" s="209"/>
      <c r="HB616" s="209"/>
      <c r="HC616" s="209"/>
      <c r="HD616" s="209"/>
      <c r="HE616" s="209"/>
      <c r="HF616" s="209"/>
      <c r="HG616" s="209"/>
      <c r="HH616" s="209"/>
      <c r="HI616" s="209"/>
      <c r="HJ616" s="209"/>
      <c r="HK616" s="209"/>
      <c r="HL616" s="209"/>
      <c r="HM616" s="209"/>
      <c r="HN616" s="209"/>
      <c r="HO616" s="209"/>
      <c r="HP616" s="209"/>
      <c r="HQ616" s="209"/>
      <c r="HR616" s="209"/>
      <c r="HS616" s="209"/>
      <c r="HT616" s="209"/>
      <c r="HU616" s="209"/>
      <c r="HV616" s="209"/>
      <c r="HW616" s="209"/>
      <c r="HX616" s="209"/>
      <c r="HY616" s="209"/>
      <c r="HZ616" s="209"/>
      <c r="IA616" s="209"/>
      <c r="IB616" s="209"/>
      <c r="IC616" s="209"/>
      <c r="ID616" s="209"/>
      <c r="IE616" s="209"/>
      <c r="IF616" s="209"/>
      <c r="IG616" s="209"/>
      <c r="IH616" s="209"/>
      <c r="II616" s="209"/>
      <c r="IJ616" s="209"/>
      <c r="IK616" s="209"/>
      <c r="IL616" s="209"/>
      <c r="IM616" s="209"/>
      <c r="IN616" s="209"/>
      <c r="IO616" s="209"/>
      <c r="IP616" s="209"/>
      <c r="IQ616" s="209"/>
      <c r="IR616" s="209"/>
      <c r="IS616" s="209"/>
      <c r="IT616" s="209"/>
      <c r="IU616" s="209"/>
      <c r="IV616" s="209"/>
      <c r="IW616" s="209"/>
      <c r="IX616" s="209"/>
      <c r="IY616" s="209"/>
      <c r="IZ616" s="209"/>
      <c r="JA616" s="209"/>
      <c r="JB616" s="209"/>
      <c r="JC616" s="209"/>
      <c r="JD616" s="209"/>
      <c r="JE616" s="209"/>
      <c r="JF616" s="209"/>
      <c r="JG616" s="209"/>
    </row>
    <row r="617" spans="102:267" hidden="1">
      <c r="CX617" s="211"/>
      <c r="CY617" s="217"/>
      <c r="CZ617" s="217"/>
      <c r="DA617" s="217"/>
      <c r="DB617" s="462"/>
      <c r="DC617" s="217"/>
      <c r="DD617" s="209"/>
      <c r="DE617" s="209"/>
      <c r="DF617" s="1561"/>
      <c r="DG617" s="1561"/>
      <c r="DH617" s="209"/>
      <c r="DI617" s="209"/>
      <c r="DJ617" s="217"/>
      <c r="DK617" s="209"/>
      <c r="DL617" s="217"/>
      <c r="DM617" s="209"/>
      <c r="DN617" s="209"/>
      <c r="DO617" s="209"/>
      <c r="DP617" s="209"/>
      <c r="DQ617" s="1561"/>
      <c r="DR617" s="209"/>
      <c r="DS617" s="209"/>
      <c r="DT617" s="209"/>
      <c r="DU617" s="209"/>
      <c r="DV617" s="209"/>
      <c r="DW617" s="1561"/>
      <c r="DX617" s="1561"/>
      <c r="DY617" s="209"/>
      <c r="DZ617" s="209"/>
      <c r="EA617" s="209"/>
      <c r="EB617" s="209"/>
      <c r="EC617" s="209"/>
      <c r="ED617" s="209"/>
      <c r="EE617" s="209"/>
      <c r="EF617" s="209"/>
      <c r="EG617" s="209"/>
      <c r="EH617" s="209"/>
      <c r="EI617" s="209"/>
      <c r="EJ617" s="299"/>
      <c r="EK617" s="220"/>
      <c r="EL617" s="209"/>
      <c r="EM617" s="209"/>
      <c r="EN617" s="211"/>
      <c r="EO617" s="211"/>
      <c r="EP617" s="217"/>
      <c r="EQ617" s="209"/>
      <c r="ER617" s="209"/>
      <c r="ES617" s="209"/>
      <c r="ET617" s="209"/>
      <c r="EU617" s="209"/>
      <c r="EV617" s="209"/>
      <c r="EW617" s="209"/>
      <c r="EX617" s="209"/>
      <c r="EY617" s="209"/>
      <c r="EZ617" s="209"/>
      <c r="FA617" s="209"/>
      <c r="FB617" s="209"/>
      <c r="FC617" s="209"/>
      <c r="FD617" s="209"/>
      <c r="FE617" s="209"/>
      <c r="FF617" s="220"/>
      <c r="FG617" s="220"/>
      <c r="FH617" s="209"/>
      <c r="FI617" s="209"/>
      <c r="FJ617" s="209"/>
      <c r="FK617" s="209"/>
      <c r="FL617" s="209"/>
      <c r="FM617" s="209"/>
      <c r="FN617" s="209"/>
      <c r="FO617" s="209"/>
      <c r="FP617" s="209"/>
      <c r="FQ617" s="209"/>
      <c r="FR617" s="209"/>
      <c r="FS617" s="209"/>
      <c r="FT617" s="209"/>
      <c r="FU617" s="209"/>
      <c r="FV617" s="209"/>
      <c r="FW617" s="209"/>
      <c r="FX617" s="209"/>
      <c r="FY617" s="209"/>
      <c r="FZ617" s="209"/>
      <c r="GA617" s="209"/>
      <c r="GB617" s="209"/>
      <c r="GC617" s="209"/>
      <c r="GD617" s="209"/>
      <c r="GE617" s="209"/>
      <c r="GF617" s="209"/>
      <c r="GG617" s="209"/>
      <c r="GH617" s="209"/>
      <c r="GI617" s="209"/>
      <c r="GJ617" s="209"/>
      <c r="GK617" s="209"/>
      <c r="GL617" s="209"/>
      <c r="GM617" s="209"/>
      <c r="GN617" s="209"/>
      <c r="GO617" s="209"/>
      <c r="GP617" s="209"/>
      <c r="GQ617" s="209"/>
      <c r="GR617" s="209"/>
      <c r="GS617" s="209"/>
      <c r="GT617" s="209"/>
      <c r="GU617" s="209"/>
      <c r="GV617" s="209"/>
      <c r="GW617" s="209"/>
      <c r="GX617" s="209"/>
      <c r="GY617" s="209"/>
      <c r="GZ617" s="209"/>
      <c r="HA617" s="209"/>
      <c r="HB617" s="209"/>
      <c r="HC617" s="209"/>
      <c r="HD617" s="209"/>
      <c r="HE617" s="209"/>
      <c r="HF617" s="209"/>
      <c r="HG617" s="209"/>
      <c r="HH617" s="209"/>
      <c r="HI617" s="209"/>
      <c r="HJ617" s="209"/>
      <c r="HK617" s="209"/>
      <c r="HL617" s="209"/>
      <c r="HM617" s="209"/>
      <c r="HN617" s="209"/>
      <c r="HO617" s="209"/>
      <c r="HP617" s="209"/>
      <c r="HQ617" s="209"/>
      <c r="HR617" s="209"/>
      <c r="HS617" s="209"/>
      <c r="HT617" s="209"/>
      <c r="HU617" s="209"/>
      <c r="HV617" s="209"/>
      <c r="HW617" s="209"/>
      <c r="HX617" s="209"/>
      <c r="HY617" s="209"/>
      <c r="HZ617" s="209"/>
      <c r="IA617" s="209"/>
      <c r="IB617" s="209"/>
      <c r="IC617" s="209"/>
      <c r="ID617" s="209"/>
      <c r="IE617" s="209"/>
      <c r="IF617" s="209"/>
      <c r="IG617" s="209"/>
      <c r="IH617" s="209"/>
      <c r="II617" s="209"/>
      <c r="IJ617" s="209"/>
      <c r="IK617" s="209"/>
      <c r="IL617" s="209"/>
      <c r="IM617" s="209"/>
      <c r="IN617" s="209"/>
      <c r="IO617" s="209"/>
      <c r="IP617" s="209"/>
      <c r="IQ617" s="209"/>
      <c r="IR617" s="209"/>
      <c r="IS617" s="209"/>
      <c r="IT617" s="209"/>
      <c r="IU617" s="209"/>
      <c r="IV617" s="209"/>
      <c r="IW617" s="209"/>
      <c r="IX617" s="209"/>
      <c r="IY617" s="209"/>
      <c r="IZ617" s="209"/>
      <c r="JA617" s="209"/>
      <c r="JB617" s="209"/>
      <c r="JC617" s="209"/>
      <c r="JD617" s="209"/>
      <c r="JE617" s="209"/>
      <c r="JF617" s="209"/>
      <c r="JG617" s="209"/>
    </row>
    <row r="618" spans="102:267" hidden="1">
      <c r="CX618" s="211"/>
      <c r="CY618" s="217"/>
      <c r="CZ618" s="217"/>
      <c r="DA618" s="217"/>
      <c r="DB618" s="462"/>
      <c r="DC618" s="217"/>
      <c r="DD618" s="209"/>
      <c r="DE618" s="209"/>
      <c r="DF618" s="1561"/>
      <c r="DG618" s="1561"/>
      <c r="DH618" s="209"/>
      <c r="DI618" s="209"/>
      <c r="DJ618" s="217"/>
      <c r="DK618" s="209"/>
      <c r="DL618" s="217"/>
      <c r="DM618" s="209"/>
      <c r="DN618" s="209"/>
      <c r="DO618" s="209"/>
      <c r="DP618" s="209"/>
      <c r="DQ618" s="1561"/>
      <c r="DR618" s="209"/>
      <c r="DS618" s="209"/>
      <c r="DT618" s="209"/>
      <c r="DU618" s="209"/>
      <c r="DV618" s="209"/>
      <c r="DW618" s="1561"/>
      <c r="DX618" s="1561"/>
      <c r="DY618" s="209"/>
      <c r="DZ618" s="209"/>
      <c r="EA618" s="209"/>
      <c r="EB618" s="209"/>
      <c r="EC618" s="209"/>
      <c r="ED618" s="209"/>
      <c r="EE618" s="209"/>
      <c r="EF618" s="209"/>
      <c r="EG618" s="209"/>
      <c r="EH618" s="209"/>
      <c r="EI618" s="209"/>
      <c r="EJ618" s="299"/>
      <c r="EK618" s="220"/>
      <c r="EL618" s="209"/>
      <c r="EM618" s="209"/>
      <c r="EN618" s="211"/>
      <c r="EO618" s="211"/>
      <c r="EP618" s="217"/>
      <c r="EQ618" s="209"/>
      <c r="ER618" s="209"/>
      <c r="ES618" s="209"/>
      <c r="ET618" s="209"/>
      <c r="EU618" s="209"/>
      <c r="EV618" s="209"/>
      <c r="EW618" s="209"/>
      <c r="EX618" s="209"/>
      <c r="EY618" s="209"/>
      <c r="EZ618" s="209"/>
      <c r="FA618" s="209"/>
      <c r="FB618" s="209"/>
      <c r="FC618" s="209"/>
      <c r="FD618" s="209"/>
      <c r="FE618" s="209"/>
      <c r="FF618" s="220"/>
      <c r="FG618" s="220"/>
      <c r="FH618" s="209"/>
      <c r="FI618" s="209"/>
      <c r="FJ618" s="209"/>
      <c r="FK618" s="209"/>
      <c r="FL618" s="209"/>
      <c r="FM618" s="209"/>
      <c r="FN618" s="209"/>
      <c r="FO618" s="209"/>
      <c r="FP618" s="209"/>
      <c r="FQ618" s="209"/>
      <c r="FR618" s="209"/>
      <c r="FS618" s="209"/>
      <c r="FT618" s="209"/>
      <c r="FU618" s="209"/>
      <c r="FV618" s="209"/>
      <c r="FW618" s="209"/>
      <c r="FX618" s="209"/>
      <c r="FY618" s="209"/>
      <c r="FZ618" s="209"/>
      <c r="GA618" s="209"/>
      <c r="GB618" s="209"/>
      <c r="GC618" s="209"/>
      <c r="GD618" s="209"/>
      <c r="GE618" s="209"/>
      <c r="GF618" s="209"/>
      <c r="GG618" s="209"/>
      <c r="GH618" s="209"/>
      <c r="GI618" s="209"/>
      <c r="GJ618" s="209"/>
      <c r="GK618" s="209"/>
      <c r="GL618" s="209"/>
      <c r="GM618" s="209"/>
      <c r="GN618" s="209"/>
      <c r="GO618" s="209"/>
      <c r="GP618" s="209"/>
      <c r="GQ618" s="209"/>
      <c r="GR618" s="209"/>
      <c r="GS618" s="209"/>
      <c r="GT618" s="209"/>
      <c r="GU618" s="209"/>
      <c r="GV618" s="209"/>
      <c r="GW618" s="209"/>
      <c r="GX618" s="209"/>
      <c r="GY618" s="209"/>
      <c r="GZ618" s="209"/>
      <c r="HA618" s="209"/>
      <c r="HB618" s="209"/>
      <c r="HC618" s="209"/>
      <c r="HD618" s="209"/>
      <c r="HE618" s="209"/>
      <c r="HF618" s="209"/>
      <c r="HG618" s="209"/>
      <c r="HH618" s="209"/>
      <c r="HI618" s="209"/>
      <c r="HJ618" s="209"/>
      <c r="HK618" s="209"/>
      <c r="HL618" s="209"/>
      <c r="HM618" s="209"/>
      <c r="HN618" s="209"/>
      <c r="HO618" s="209"/>
      <c r="HP618" s="209"/>
      <c r="HQ618" s="209"/>
      <c r="HR618" s="209"/>
      <c r="HS618" s="209"/>
      <c r="HT618" s="209"/>
      <c r="HU618" s="209"/>
      <c r="HV618" s="209"/>
      <c r="HW618" s="209"/>
      <c r="HX618" s="209"/>
      <c r="HY618" s="209"/>
      <c r="HZ618" s="209"/>
      <c r="IA618" s="209"/>
      <c r="IB618" s="209"/>
      <c r="IC618" s="209"/>
      <c r="ID618" s="209"/>
      <c r="IE618" s="209"/>
      <c r="IF618" s="209"/>
      <c r="IG618" s="209"/>
      <c r="IH618" s="209"/>
      <c r="II618" s="209"/>
      <c r="IJ618" s="209"/>
      <c r="IK618" s="209"/>
      <c r="IL618" s="209"/>
      <c r="IM618" s="209"/>
      <c r="IN618" s="209"/>
      <c r="IO618" s="209"/>
      <c r="IP618" s="209"/>
      <c r="IQ618" s="209"/>
      <c r="IR618" s="209"/>
      <c r="IS618" s="209"/>
      <c r="IT618" s="209"/>
      <c r="IU618" s="209"/>
      <c r="IV618" s="209"/>
      <c r="IW618" s="209"/>
      <c r="IX618" s="209"/>
      <c r="IY618" s="209"/>
      <c r="IZ618" s="209"/>
      <c r="JA618" s="209"/>
      <c r="JB618" s="209"/>
      <c r="JC618" s="209"/>
      <c r="JD618" s="209"/>
      <c r="JE618" s="209"/>
      <c r="JF618" s="209"/>
      <c r="JG618" s="209"/>
    </row>
    <row r="619" spans="102:267" hidden="1">
      <c r="CX619" s="211"/>
      <c r="CY619" s="217"/>
      <c r="CZ619" s="217"/>
      <c r="DA619" s="217"/>
      <c r="DB619" s="462"/>
      <c r="DC619" s="217"/>
      <c r="DD619" s="209"/>
      <c r="DE619" s="209"/>
      <c r="DF619" s="1561"/>
      <c r="DG619" s="1561"/>
      <c r="DH619" s="209"/>
      <c r="DI619" s="209"/>
      <c r="DJ619" s="217"/>
      <c r="DK619" s="209"/>
      <c r="DL619" s="217"/>
      <c r="DM619" s="209"/>
      <c r="DN619" s="209"/>
      <c r="DO619" s="209"/>
      <c r="DP619" s="209"/>
      <c r="DQ619" s="1561"/>
      <c r="DR619" s="209"/>
      <c r="DS619" s="209"/>
      <c r="DT619" s="209"/>
      <c r="DU619" s="209"/>
      <c r="DV619" s="209"/>
      <c r="DW619" s="1561"/>
      <c r="DX619" s="1561"/>
      <c r="DY619" s="209"/>
      <c r="DZ619" s="209"/>
      <c r="EA619" s="209"/>
      <c r="EB619" s="209"/>
      <c r="EC619" s="209"/>
      <c r="ED619" s="209"/>
      <c r="EE619" s="209"/>
      <c r="EF619" s="209"/>
      <c r="EG619" s="209"/>
      <c r="EH619" s="209"/>
      <c r="EI619" s="209"/>
      <c r="EJ619" s="299"/>
      <c r="EK619" s="220"/>
      <c r="EL619" s="209"/>
      <c r="EM619" s="209"/>
      <c r="EN619" s="211"/>
      <c r="EO619" s="211"/>
      <c r="EP619" s="217"/>
      <c r="EQ619" s="209"/>
      <c r="ER619" s="209"/>
      <c r="ES619" s="209"/>
      <c r="ET619" s="209"/>
      <c r="EU619" s="209"/>
      <c r="EV619" s="209"/>
      <c r="EW619" s="209"/>
      <c r="EX619" s="209"/>
      <c r="EY619" s="209"/>
      <c r="EZ619" s="209"/>
      <c r="FA619" s="209"/>
      <c r="FB619" s="209"/>
      <c r="FC619" s="209"/>
      <c r="FD619" s="209"/>
      <c r="FE619" s="209"/>
      <c r="FF619" s="220"/>
      <c r="FG619" s="220"/>
      <c r="FH619" s="209"/>
      <c r="FI619" s="209"/>
      <c r="FJ619" s="209"/>
      <c r="FK619" s="209"/>
      <c r="FL619" s="209"/>
      <c r="FM619" s="209"/>
      <c r="FN619" s="209"/>
      <c r="FO619" s="209"/>
      <c r="FP619" s="209"/>
      <c r="FQ619" s="209"/>
      <c r="FR619" s="209"/>
      <c r="FS619" s="209"/>
      <c r="FT619" s="209"/>
      <c r="FU619" s="209"/>
      <c r="FV619" s="209"/>
      <c r="FW619" s="209"/>
      <c r="FX619" s="209"/>
      <c r="FY619" s="209"/>
      <c r="FZ619" s="209"/>
      <c r="GA619" s="209"/>
      <c r="GB619" s="209"/>
      <c r="GC619" s="209"/>
      <c r="GD619" s="209"/>
      <c r="GE619" s="209"/>
      <c r="GF619" s="209"/>
      <c r="GG619" s="209"/>
      <c r="GH619" s="209"/>
      <c r="GI619" s="209"/>
      <c r="GJ619" s="209"/>
      <c r="GK619" s="209"/>
      <c r="GL619" s="209"/>
      <c r="GM619" s="209"/>
      <c r="GN619" s="209"/>
      <c r="GO619" s="209"/>
      <c r="GP619" s="209"/>
      <c r="GQ619" s="209"/>
      <c r="GR619" s="209"/>
      <c r="GS619" s="209"/>
      <c r="GT619" s="209"/>
      <c r="GU619" s="209"/>
      <c r="GV619" s="209"/>
      <c r="GW619" s="209"/>
      <c r="GX619" s="209"/>
      <c r="GY619" s="209"/>
      <c r="GZ619" s="209"/>
      <c r="HA619" s="209"/>
      <c r="HB619" s="209"/>
      <c r="HC619" s="209"/>
      <c r="HD619" s="209"/>
      <c r="HE619" s="209"/>
      <c r="HF619" s="209"/>
      <c r="HG619" s="209"/>
      <c r="HH619" s="209"/>
      <c r="HI619" s="209"/>
      <c r="HJ619" s="209"/>
      <c r="HK619" s="209"/>
      <c r="HL619" s="209"/>
      <c r="HM619" s="209"/>
      <c r="HN619" s="209"/>
      <c r="HO619" s="209"/>
      <c r="HP619" s="209"/>
      <c r="HQ619" s="209"/>
      <c r="HR619" s="209"/>
      <c r="HS619" s="209"/>
      <c r="HT619" s="209"/>
      <c r="HU619" s="209"/>
      <c r="HV619" s="209"/>
      <c r="HW619" s="209"/>
      <c r="HX619" s="209"/>
      <c r="HY619" s="209"/>
      <c r="HZ619" s="209"/>
      <c r="IA619" s="209"/>
      <c r="IB619" s="209"/>
      <c r="IC619" s="209"/>
      <c r="ID619" s="209"/>
      <c r="IE619" s="209"/>
      <c r="IF619" s="209"/>
      <c r="IG619" s="209"/>
      <c r="IH619" s="209"/>
      <c r="II619" s="209"/>
      <c r="IJ619" s="209"/>
      <c r="IK619" s="209"/>
      <c r="IL619" s="209"/>
      <c r="IM619" s="209"/>
      <c r="IN619" s="209"/>
      <c r="IO619" s="209"/>
      <c r="IP619" s="209"/>
      <c r="IQ619" s="209"/>
      <c r="IR619" s="209"/>
      <c r="IS619" s="209"/>
      <c r="IT619" s="209"/>
      <c r="IU619" s="209"/>
      <c r="IV619" s="209"/>
      <c r="IW619" s="209"/>
      <c r="IX619" s="209"/>
      <c r="IY619" s="209"/>
      <c r="IZ619" s="209"/>
      <c r="JA619" s="209"/>
      <c r="JB619" s="209"/>
      <c r="JC619" s="209"/>
      <c r="JD619" s="209"/>
      <c r="JE619" s="209"/>
      <c r="JF619" s="209"/>
      <c r="JG619" s="209"/>
    </row>
    <row r="620" spans="102:267" hidden="1">
      <c r="CX620" s="211"/>
      <c r="CY620" s="217"/>
      <c r="CZ620" s="217"/>
      <c r="DA620" s="217"/>
      <c r="DB620" s="462"/>
      <c r="DC620" s="217"/>
      <c r="DD620" s="209"/>
      <c r="DE620" s="209"/>
      <c r="DF620" s="1561"/>
      <c r="DG620" s="1561"/>
      <c r="DH620" s="209"/>
      <c r="DI620" s="209"/>
      <c r="DJ620" s="217"/>
      <c r="DK620" s="209"/>
      <c r="DL620" s="217"/>
      <c r="DM620" s="209"/>
      <c r="DN620" s="209"/>
      <c r="DO620" s="209"/>
      <c r="DP620" s="209"/>
      <c r="DQ620" s="1561"/>
      <c r="DR620" s="209"/>
      <c r="DS620" s="209"/>
      <c r="DT620" s="209"/>
      <c r="DU620" s="209"/>
      <c r="DV620" s="209"/>
      <c r="DW620" s="1561"/>
      <c r="DX620" s="1561"/>
      <c r="DY620" s="209"/>
      <c r="DZ620" s="209"/>
      <c r="EA620" s="209"/>
      <c r="EB620" s="209"/>
      <c r="EC620" s="209"/>
      <c r="ED620" s="209"/>
      <c r="EE620" s="209"/>
      <c r="EF620" s="209"/>
      <c r="EG620" s="209"/>
      <c r="EH620" s="209"/>
      <c r="EI620" s="209"/>
      <c r="EJ620" s="299"/>
      <c r="EK620" s="220"/>
      <c r="EL620" s="209"/>
      <c r="EM620" s="209"/>
      <c r="EN620" s="211"/>
      <c r="EO620" s="211"/>
      <c r="EP620" s="217"/>
      <c r="EQ620" s="209"/>
      <c r="ER620" s="209"/>
      <c r="ES620" s="209"/>
      <c r="ET620" s="209"/>
      <c r="EU620" s="209"/>
      <c r="EV620" s="209"/>
      <c r="EW620" s="209"/>
      <c r="EX620" s="209"/>
      <c r="EY620" s="209"/>
      <c r="EZ620" s="209"/>
      <c r="FA620" s="209"/>
      <c r="FB620" s="209"/>
      <c r="FC620" s="209"/>
      <c r="FD620" s="209"/>
      <c r="FE620" s="209"/>
      <c r="FF620" s="220"/>
      <c r="FG620" s="220"/>
      <c r="FH620" s="209"/>
      <c r="FI620" s="209"/>
      <c r="FJ620" s="209"/>
      <c r="FK620" s="209"/>
      <c r="FL620" s="209"/>
      <c r="FM620" s="209"/>
      <c r="FN620" s="209"/>
      <c r="FO620" s="209"/>
      <c r="FP620" s="209"/>
      <c r="FQ620" s="209"/>
      <c r="FR620" s="209"/>
      <c r="FS620" s="209"/>
      <c r="FT620" s="209"/>
      <c r="FU620" s="209"/>
      <c r="FV620" s="209"/>
      <c r="FW620" s="209"/>
      <c r="FX620" s="209"/>
      <c r="FY620" s="209"/>
      <c r="FZ620" s="209"/>
      <c r="GA620" s="209"/>
      <c r="GB620" s="209"/>
      <c r="GC620" s="209"/>
      <c r="GD620" s="209"/>
      <c r="GE620" s="209"/>
      <c r="GF620" s="209"/>
      <c r="GG620" s="209"/>
      <c r="GH620" s="209"/>
      <c r="GI620" s="209"/>
      <c r="GJ620" s="209"/>
      <c r="GK620" s="209"/>
      <c r="GL620" s="209"/>
      <c r="GM620" s="209"/>
      <c r="GN620" s="209"/>
      <c r="GO620" s="209"/>
      <c r="GP620" s="209"/>
      <c r="GQ620" s="209"/>
      <c r="GR620" s="209"/>
      <c r="GS620" s="209"/>
      <c r="GT620" s="209"/>
      <c r="GU620" s="209"/>
      <c r="GV620" s="209"/>
      <c r="GW620" s="209"/>
      <c r="GX620" s="209"/>
      <c r="GY620" s="209"/>
      <c r="GZ620" s="209"/>
      <c r="HA620" s="209"/>
      <c r="HB620" s="209"/>
      <c r="HC620" s="209"/>
      <c r="HD620" s="209"/>
      <c r="HE620" s="209"/>
      <c r="HF620" s="209"/>
      <c r="HG620" s="209"/>
      <c r="HH620" s="209"/>
      <c r="HI620" s="209"/>
      <c r="HJ620" s="209"/>
      <c r="HK620" s="209"/>
      <c r="HL620" s="209"/>
      <c r="HM620" s="209"/>
      <c r="HN620" s="209"/>
      <c r="HO620" s="209"/>
      <c r="HP620" s="209"/>
      <c r="HQ620" s="209"/>
      <c r="HR620" s="209"/>
      <c r="HS620" s="209"/>
      <c r="HT620" s="209"/>
      <c r="HU620" s="209"/>
      <c r="HV620" s="209"/>
      <c r="HW620" s="209"/>
      <c r="HX620" s="209"/>
      <c r="HY620" s="209"/>
      <c r="HZ620" s="209"/>
      <c r="IA620" s="209"/>
      <c r="IB620" s="209"/>
      <c r="IC620" s="209"/>
      <c r="ID620" s="209"/>
      <c r="IE620" s="209"/>
      <c r="IF620" s="209"/>
      <c r="IG620" s="209"/>
      <c r="IH620" s="209"/>
      <c r="II620" s="209"/>
      <c r="IJ620" s="209"/>
      <c r="IK620" s="209"/>
      <c r="IL620" s="209"/>
      <c r="IM620" s="209"/>
      <c r="IN620" s="209"/>
      <c r="IO620" s="209"/>
      <c r="IP620" s="209"/>
      <c r="IQ620" s="209"/>
      <c r="IR620" s="209"/>
      <c r="IS620" s="209"/>
      <c r="IT620" s="209"/>
      <c r="IU620" s="209"/>
      <c r="IV620" s="209"/>
      <c r="IW620" s="209"/>
      <c r="IX620" s="209"/>
      <c r="IY620" s="209"/>
      <c r="IZ620" s="209"/>
      <c r="JA620" s="209"/>
      <c r="JB620" s="209"/>
      <c r="JC620" s="209"/>
      <c r="JD620" s="209"/>
      <c r="JE620" s="209"/>
      <c r="JF620" s="209"/>
      <c r="JG620" s="209"/>
    </row>
    <row r="621" spans="102:267" hidden="1">
      <c r="CX621" s="211"/>
      <c r="CY621" s="217"/>
      <c r="CZ621" s="217"/>
      <c r="DA621" s="217"/>
      <c r="DB621" s="462"/>
      <c r="DC621" s="217"/>
      <c r="DD621" s="209"/>
      <c r="DE621" s="209"/>
      <c r="DF621" s="1561"/>
      <c r="DG621" s="1561"/>
      <c r="DH621" s="209"/>
      <c r="DI621" s="209"/>
      <c r="DJ621" s="217"/>
      <c r="DK621" s="209"/>
      <c r="DL621" s="217"/>
      <c r="DM621" s="209"/>
      <c r="DN621" s="209"/>
      <c r="DO621" s="209"/>
      <c r="DP621" s="209"/>
      <c r="DQ621" s="1561"/>
      <c r="DR621" s="209"/>
      <c r="DS621" s="209"/>
      <c r="DT621" s="209"/>
      <c r="DU621" s="209"/>
      <c r="DV621" s="209"/>
      <c r="DW621" s="1561"/>
      <c r="DX621" s="1561"/>
      <c r="DY621" s="209"/>
      <c r="DZ621" s="209"/>
      <c r="EA621" s="209"/>
      <c r="EB621" s="209"/>
      <c r="EC621" s="209"/>
      <c r="ED621" s="209"/>
      <c r="EE621" s="209"/>
      <c r="EF621" s="209"/>
      <c r="EG621" s="209"/>
      <c r="EH621" s="209"/>
      <c r="EI621" s="209"/>
      <c r="EJ621" s="299"/>
      <c r="EK621" s="220"/>
      <c r="EL621" s="209"/>
      <c r="EM621" s="209"/>
      <c r="EN621" s="211"/>
      <c r="EO621" s="211"/>
      <c r="EP621" s="217"/>
      <c r="EQ621" s="209"/>
      <c r="ER621" s="209"/>
      <c r="ES621" s="209"/>
      <c r="ET621" s="209"/>
      <c r="EU621" s="209"/>
      <c r="EV621" s="209"/>
      <c r="EW621" s="209"/>
      <c r="EX621" s="209"/>
      <c r="EY621" s="209"/>
      <c r="EZ621" s="209"/>
      <c r="FA621" s="209"/>
      <c r="FB621" s="209"/>
      <c r="FC621" s="209"/>
      <c r="FD621" s="209"/>
      <c r="FE621" s="209"/>
      <c r="FF621" s="220"/>
      <c r="FG621" s="220"/>
      <c r="FH621" s="209"/>
      <c r="FI621" s="209"/>
      <c r="FJ621" s="209"/>
      <c r="FK621" s="209"/>
      <c r="FL621" s="209"/>
      <c r="FM621" s="209"/>
      <c r="FN621" s="209"/>
      <c r="FO621" s="209"/>
      <c r="FP621" s="209"/>
      <c r="FQ621" s="209"/>
      <c r="FR621" s="209"/>
      <c r="FS621" s="209"/>
      <c r="FT621" s="209"/>
      <c r="FU621" s="209"/>
      <c r="FV621" s="209"/>
      <c r="FW621" s="209"/>
      <c r="FX621" s="209"/>
      <c r="FY621" s="209"/>
      <c r="FZ621" s="209"/>
      <c r="GA621" s="209"/>
      <c r="GB621" s="209"/>
      <c r="GC621" s="209"/>
      <c r="GD621" s="209"/>
      <c r="GE621" s="209"/>
      <c r="GF621" s="209"/>
      <c r="GG621" s="209"/>
      <c r="GH621" s="209"/>
      <c r="GI621" s="209"/>
      <c r="GJ621" s="209"/>
      <c r="GK621" s="209"/>
      <c r="GL621" s="209"/>
      <c r="GM621" s="209"/>
      <c r="GN621" s="209"/>
      <c r="GO621" s="209"/>
      <c r="GP621" s="209"/>
      <c r="GQ621" s="209"/>
      <c r="GR621" s="209"/>
      <c r="GS621" s="209"/>
      <c r="GT621" s="209"/>
      <c r="GU621" s="209"/>
      <c r="GV621" s="209"/>
      <c r="GW621" s="209"/>
      <c r="GX621" s="209"/>
      <c r="GY621" s="209"/>
      <c r="GZ621" s="209"/>
      <c r="HA621" s="209"/>
      <c r="HB621" s="209"/>
      <c r="HC621" s="209"/>
      <c r="HD621" s="209"/>
      <c r="HE621" s="209"/>
      <c r="HF621" s="209"/>
      <c r="HG621" s="209"/>
      <c r="HH621" s="209"/>
      <c r="HI621" s="209"/>
      <c r="HJ621" s="209"/>
      <c r="HK621" s="209"/>
      <c r="HL621" s="209"/>
      <c r="HM621" s="209"/>
      <c r="HN621" s="209"/>
      <c r="HO621" s="209"/>
      <c r="HP621" s="209"/>
      <c r="HQ621" s="209"/>
      <c r="HR621" s="209"/>
      <c r="HS621" s="209"/>
      <c r="HT621" s="209"/>
      <c r="HU621" s="209"/>
      <c r="HV621" s="209"/>
      <c r="HW621" s="209"/>
      <c r="HX621" s="209"/>
      <c r="HY621" s="209"/>
      <c r="HZ621" s="209"/>
      <c r="IA621" s="209"/>
      <c r="IB621" s="209"/>
      <c r="IC621" s="209"/>
      <c r="ID621" s="209"/>
      <c r="IE621" s="209"/>
      <c r="IF621" s="209"/>
      <c r="IG621" s="209"/>
      <c r="IH621" s="209"/>
      <c r="II621" s="209"/>
      <c r="IJ621" s="209"/>
      <c r="IK621" s="209"/>
      <c r="IL621" s="209"/>
      <c r="IM621" s="209"/>
      <c r="IN621" s="209"/>
      <c r="IO621" s="209"/>
      <c r="IP621" s="209"/>
      <c r="IQ621" s="209"/>
      <c r="IR621" s="209"/>
      <c r="IS621" s="209"/>
      <c r="IT621" s="209"/>
      <c r="IU621" s="209"/>
      <c r="IV621" s="209"/>
      <c r="IW621" s="209"/>
      <c r="IX621" s="209"/>
      <c r="IY621" s="209"/>
      <c r="IZ621" s="209"/>
      <c r="JA621" s="209"/>
      <c r="JB621" s="209"/>
      <c r="JC621" s="209"/>
      <c r="JD621" s="209"/>
      <c r="JE621" s="209"/>
      <c r="JF621" s="209"/>
      <c r="JG621" s="209"/>
    </row>
    <row r="622" spans="102:267" hidden="1">
      <c r="CX622" s="211"/>
      <c r="CY622" s="217"/>
      <c r="CZ622" s="217"/>
      <c r="DA622" s="217"/>
      <c r="DB622" s="462"/>
      <c r="DC622" s="217"/>
      <c r="DD622" s="209"/>
      <c r="DE622" s="209"/>
      <c r="DF622" s="1561"/>
      <c r="DG622" s="1561"/>
      <c r="DH622" s="209"/>
      <c r="DI622" s="209"/>
      <c r="DJ622" s="217"/>
      <c r="DK622" s="209"/>
      <c r="DL622" s="217"/>
      <c r="DM622" s="209"/>
      <c r="DN622" s="209"/>
      <c r="DO622" s="209"/>
      <c r="DP622" s="209"/>
      <c r="DQ622" s="1561"/>
      <c r="DR622" s="209"/>
      <c r="DS622" s="209"/>
      <c r="DT622" s="209"/>
      <c r="DU622" s="209"/>
      <c r="DV622" s="209"/>
      <c r="DW622" s="1561"/>
      <c r="DX622" s="1561"/>
      <c r="DY622" s="209"/>
      <c r="DZ622" s="209"/>
      <c r="EA622" s="209"/>
      <c r="EB622" s="209"/>
      <c r="EC622" s="209"/>
      <c r="ED622" s="209"/>
      <c r="EE622" s="209"/>
      <c r="EF622" s="209"/>
      <c r="EG622" s="209"/>
      <c r="EH622" s="209"/>
      <c r="EI622" s="209"/>
      <c r="EJ622" s="299"/>
      <c r="EK622" s="220"/>
      <c r="EL622" s="209"/>
      <c r="EM622" s="209"/>
      <c r="EN622" s="211"/>
      <c r="EO622" s="211"/>
      <c r="EP622" s="217"/>
      <c r="EQ622" s="209"/>
      <c r="ER622" s="209"/>
      <c r="ES622" s="209"/>
      <c r="ET622" s="209"/>
      <c r="EU622" s="209"/>
      <c r="EV622" s="209"/>
      <c r="EW622" s="209"/>
      <c r="EX622" s="209"/>
      <c r="EY622" s="209"/>
      <c r="EZ622" s="209"/>
      <c r="FA622" s="209"/>
      <c r="FB622" s="209"/>
      <c r="FC622" s="209"/>
      <c r="FD622" s="209"/>
      <c r="FE622" s="209"/>
      <c r="FF622" s="220"/>
      <c r="FG622" s="220"/>
      <c r="FH622" s="209"/>
      <c r="FI622" s="209"/>
      <c r="FJ622" s="209"/>
      <c r="FK622" s="209"/>
      <c r="FL622" s="209"/>
      <c r="FM622" s="209"/>
      <c r="FN622" s="209"/>
      <c r="FO622" s="209"/>
      <c r="FP622" s="209"/>
      <c r="FQ622" s="209"/>
      <c r="FR622" s="209"/>
      <c r="FS622" s="209"/>
      <c r="FT622" s="209"/>
      <c r="FU622" s="209"/>
      <c r="FV622" s="209"/>
      <c r="FW622" s="209"/>
      <c r="FX622" s="209"/>
      <c r="FY622" s="209"/>
      <c r="FZ622" s="209"/>
      <c r="GA622" s="209"/>
      <c r="GB622" s="209"/>
      <c r="GC622" s="209"/>
      <c r="GD622" s="209"/>
      <c r="GE622" s="209"/>
      <c r="GF622" s="209"/>
      <c r="GG622" s="209"/>
      <c r="GH622" s="209"/>
      <c r="GI622" s="209"/>
      <c r="GJ622" s="209"/>
      <c r="GK622" s="209"/>
      <c r="GL622" s="209"/>
      <c r="GM622" s="209"/>
      <c r="GN622" s="209"/>
      <c r="GO622" s="209"/>
      <c r="GP622" s="209"/>
      <c r="GQ622" s="209"/>
      <c r="GR622" s="209"/>
      <c r="GS622" s="209"/>
      <c r="GT622" s="209"/>
      <c r="GU622" s="209"/>
      <c r="GV622" s="209"/>
      <c r="GW622" s="209"/>
      <c r="GX622" s="209"/>
      <c r="GY622" s="209"/>
      <c r="GZ622" s="209"/>
      <c r="HA622" s="209"/>
      <c r="HB622" s="209"/>
      <c r="HC622" s="209"/>
      <c r="HD622" s="209"/>
      <c r="HE622" s="209"/>
      <c r="HF622" s="209"/>
      <c r="HG622" s="209"/>
      <c r="HH622" s="209"/>
      <c r="HI622" s="209"/>
      <c r="HJ622" s="209"/>
      <c r="HK622" s="209"/>
      <c r="HL622" s="209"/>
      <c r="HM622" s="209"/>
      <c r="HN622" s="209"/>
      <c r="HO622" s="209"/>
      <c r="HP622" s="209"/>
      <c r="HQ622" s="209"/>
      <c r="HR622" s="209"/>
      <c r="HS622" s="209"/>
      <c r="HT622" s="209"/>
      <c r="HU622" s="209"/>
      <c r="HV622" s="209"/>
      <c r="HW622" s="209"/>
      <c r="HX622" s="209"/>
      <c r="HY622" s="209"/>
      <c r="HZ622" s="209"/>
      <c r="IA622" s="209"/>
      <c r="IB622" s="209"/>
      <c r="IC622" s="209"/>
      <c r="ID622" s="209"/>
      <c r="IE622" s="209"/>
      <c r="IF622" s="209"/>
      <c r="IG622" s="209"/>
      <c r="IH622" s="209"/>
      <c r="II622" s="209"/>
      <c r="IJ622" s="209"/>
      <c r="IK622" s="209"/>
      <c r="IL622" s="209"/>
      <c r="IM622" s="209"/>
      <c r="IN622" s="209"/>
      <c r="IO622" s="209"/>
      <c r="IP622" s="209"/>
      <c r="IQ622" s="209"/>
      <c r="IR622" s="209"/>
      <c r="IS622" s="209"/>
      <c r="IT622" s="209"/>
      <c r="IU622" s="209"/>
      <c r="IV622" s="209"/>
      <c r="IW622" s="209"/>
      <c r="IX622" s="209"/>
      <c r="IY622" s="209"/>
      <c r="IZ622" s="209"/>
      <c r="JA622" s="209"/>
      <c r="JB622" s="209"/>
      <c r="JC622" s="209"/>
      <c r="JD622" s="209"/>
      <c r="JE622" s="209"/>
      <c r="JF622" s="209"/>
      <c r="JG622" s="209"/>
    </row>
    <row r="623" spans="102:267" hidden="1">
      <c r="CX623" s="211"/>
      <c r="CY623" s="217"/>
      <c r="CZ623" s="217"/>
      <c r="DA623" s="217"/>
      <c r="DB623" s="462"/>
      <c r="DC623" s="217"/>
      <c r="DD623" s="209"/>
      <c r="DE623" s="209"/>
      <c r="DF623" s="1561"/>
      <c r="DG623" s="1561"/>
      <c r="DH623" s="209"/>
      <c r="DI623" s="209"/>
      <c r="DJ623" s="217"/>
      <c r="DK623" s="209"/>
      <c r="DL623" s="217"/>
      <c r="DM623" s="209"/>
      <c r="DN623" s="209"/>
      <c r="DO623" s="209"/>
      <c r="DP623" s="209"/>
      <c r="DQ623" s="1561"/>
      <c r="DR623" s="209"/>
      <c r="DS623" s="209"/>
      <c r="DT623" s="209"/>
      <c r="DU623" s="209"/>
      <c r="DV623" s="209"/>
      <c r="DW623" s="1561"/>
      <c r="DX623" s="1561"/>
      <c r="DY623" s="209"/>
      <c r="DZ623" s="209"/>
      <c r="EA623" s="209"/>
      <c r="EB623" s="209"/>
      <c r="EC623" s="209"/>
      <c r="ED623" s="209"/>
      <c r="EE623" s="209"/>
      <c r="EF623" s="209"/>
      <c r="EG623" s="209"/>
      <c r="EH623" s="209"/>
      <c r="EI623" s="209"/>
      <c r="EJ623" s="299"/>
      <c r="EK623" s="220"/>
      <c r="EL623" s="209"/>
      <c r="EM623" s="209"/>
      <c r="EN623" s="211"/>
      <c r="EO623" s="211"/>
      <c r="EP623" s="217"/>
      <c r="EQ623" s="209"/>
      <c r="ER623" s="209"/>
      <c r="ES623" s="209"/>
      <c r="ET623" s="209"/>
      <c r="EU623" s="209"/>
      <c r="EV623" s="209"/>
      <c r="EW623" s="209"/>
      <c r="EX623" s="209"/>
      <c r="EY623" s="209"/>
      <c r="EZ623" s="209"/>
      <c r="FA623" s="209"/>
      <c r="FB623" s="209"/>
      <c r="FC623" s="209"/>
      <c r="FD623" s="209"/>
      <c r="FE623" s="209"/>
      <c r="FF623" s="220"/>
      <c r="FG623" s="220"/>
      <c r="FH623" s="209"/>
      <c r="FI623" s="209"/>
      <c r="FJ623" s="209"/>
      <c r="FK623" s="209"/>
      <c r="FL623" s="209"/>
      <c r="FM623" s="209"/>
      <c r="FN623" s="209"/>
      <c r="FO623" s="209"/>
      <c r="FP623" s="209"/>
      <c r="FQ623" s="209"/>
      <c r="FR623" s="209"/>
      <c r="FS623" s="209"/>
      <c r="FT623" s="209"/>
      <c r="FU623" s="209"/>
      <c r="FV623" s="209"/>
      <c r="FW623" s="209"/>
      <c r="FX623" s="209"/>
      <c r="FY623" s="209"/>
      <c r="FZ623" s="209"/>
      <c r="GA623" s="209"/>
      <c r="GB623" s="209"/>
      <c r="GC623" s="209"/>
      <c r="GD623" s="209"/>
      <c r="GE623" s="209"/>
      <c r="GF623" s="209"/>
      <c r="GG623" s="209"/>
      <c r="GH623" s="209"/>
      <c r="GI623" s="209"/>
      <c r="GJ623" s="209"/>
      <c r="GK623" s="209"/>
      <c r="GL623" s="209"/>
      <c r="GM623" s="209"/>
      <c r="GN623" s="209"/>
      <c r="GO623" s="209"/>
      <c r="GP623" s="209"/>
      <c r="GQ623" s="209"/>
      <c r="GR623" s="209"/>
      <c r="GS623" s="209"/>
      <c r="GT623" s="209"/>
      <c r="GU623" s="209"/>
      <c r="GV623" s="209"/>
      <c r="GW623" s="209"/>
      <c r="GX623" s="209"/>
      <c r="GY623" s="209"/>
      <c r="GZ623" s="209"/>
      <c r="HA623" s="209"/>
      <c r="HB623" s="209"/>
      <c r="HC623" s="209"/>
      <c r="HD623" s="209"/>
      <c r="HE623" s="209"/>
      <c r="HF623" s="209"/>
      <c r="HG623" s="209"/>
      <c r="HH623" s="209"/>
      <c r="HI623" s="209"/>
      <c r="HJ623" s="209"/>
      <c r="HK623" s="209"/>
      <c r="HL623" s="209"/>
      <c r="HM623" s="209"/>
      <c r="HN623" s="209"/>
      <c r="HO623" s="209"/>
      <c r="HP623" s="209"/>
      <c r="HQ623" s="209"/>
      <c r="HR623" s="209"/>
      <c r="HS623" s="209"/>
      <c r="HT623" s="209"/>
      <c r="HU623" s="209"/>
      <c r="HV623" s="209"/>
      <c r="HW623" s="209"/>
      <c r="HX623" s="209"/>
      <c r="HY623" s="209"/>
      <c r="HZ623" s="209"/>
      <c r="IA623" s="209"/>
      <c r="IB623" s="209"/>
      <c r="IC623" s="209"/>
      <c r="ID623" s="209"/>
      <c r="IE623" s="209"/>
      <c r="IF623" s="209"/>
      <c r="IG623" s="209"/>
      <c r="IH623" s="209"/>
      <c r="II623" s="209"/>
      <c r="IJ623" s="209"/>
      <c r="IK623" s="209"/>
      <c r="IL623" s="209"/>
      <c r="IM623" s="209"/>
      <c r="IN623" s="209"/>
      <c r="IO623" s="209"/>
      <c r="IP623" s="209"/>
      <c r="IQ623" s="209"/>
      <c r="IR623" s="209"/>
      <c r="IS623" s="209"/>
      <c r="IT623" s="209"/>
      <c r="IU623" s="209"/>
      <c r="IV623" s="209"/>
      <c r="IW623" s="209"/>
      <c r="IX623" s="209"/>
      <c r="IY623" s="209"/>
      <c r="IZ623" s="209"/>
      <c r="JA623" s="209"/>
      <c r="JB623" s="209"/>
      <c r="JC623" s="209"/>
      <c r="JD623" s="209"/>
      <c r="JE623" s="209"/>
      <c r="JF623" s="209"/>
      <c r="JG623" s="209"/>
    </row>
    <row r="624" spans="102:267" hidden="1">
      <c r="CX624" s="211"/>
      <c r="CY624" s="217"/>
      <c r="CZ624" s="217"/>
      <c r="DA624" s="217"/>
      <c r="DB624" s="462"/>
      <c r="DC624" s="217"/>
      <c r="DD624" s="209"/>
      <c r="DE624" s="209"/>
      <c r="DF624" s="1561"/>
      <c r="DG624" s="1561"/>
      <c r="DH624" s="209"/>
      <c r="DI624" s="209"/>
      <c r="DJ624" s="217"/>
      <c r="DK624" s="209"/>
      <c r="DL624" s="217"/>
      <c r="DM624" s="209"/>
      <c r="DN624" s="209"/>
      <c r="DO624" s="209"/>
      <c r="DP624" s="209"/>
      <c r="DQ624" s="1561"/>
      <c r="DR624" s="209"/>
      <c r="DS624" s="209"/>
      <c r="DT624" s="209"/>
      <c r="DU624" s="209"/>
      <c r="DV624" s="209"/>
      <c r="DW624" s="1561"/>
      <c r="DX624" s="1561"/>
      <c r="DY624" s="209"/>
      <c r="DZ624" s="209"/>
      <c r="EA624" s="209"/>
      <c r="EB624" s="209"/>
      <c r="EC624" s="209"/>
      <c r="ED624" s="209"/>
      <c r="EE624" s="209"/>
      <c r="EF624" s="209"/>
      <c r="EG624" s="209"/>
      <c r="EH624" s="209"/>
      <c r="EI624" s="209"/>
      <c r="EJ624" s="299"/>
      <c r="EK624" s="220"/>
      <c r="EL624" s="209"/>
      <c r="EM624" s="209"/>
      <c r="EN624" s="211"/>
      <c r="EO624" s="211"/>
      <c r="EP624" s="217"/>
      <c r="EQ624" s="209"/>
      <c r="ER624" s="209"/>
      <c r="ES624" s="209"/>
      <c r="ET624" s="209"/>
      <c r="EU624" s="209"/>
      <c r="EV624" s="209"/>
      <c r="EW624" s="209"/>
      <c r="EX624" s="209"/>
      <c r="EY624" s="209"/>
      <c r="EZ624" s="209"/>
      <c r="FA624" s="209"/>
      <c r="FB624" s="209"/>
      <c r="FC624" s="209"/>
      <c r="FD624" s="209"/>
      <c r="FE624" s="209"/>
      <c r="FF624" s="220"/>
      <c r="FG624" s="220"/>
      <c r="FH624" s="209"/>
      <c r="FI624" s="209"/>
      <c r="FJ624" s="209"/>
      <c r="FK624" s="209"/>
      <c r="FL624" s="209"/>
      <c r="FM624" s="209"/>
      <c r="FN624" s="209"/>
      <c r="FO624" s="209"/>
      <c r="FP624" s="209"/>
      <c r="FQ624" s="209"/>
      <c r="FR624" s="209"/>
      <c r="FS624" s="209"/>
      <c r="FT624" s="209"/>
      <c r="FU624" s="209"/>
      <c r="FV624" s="209"/>
      <c r="FW624" s="209"/>
      <c r="FX624" s="209"/>
      <c r="FY624" s="209"/>
      <c r="FZ624" s="209"/>
      <c r="GA624" s="209"/>
      <c r="GB624" s="209"/>
      <c r="GC624" s="209"/>
      <c r="GD624" s="209"/>
      <c r="GE624" s="209"/>
      <c r="GF624" s="209"/>
      <c r="GG624" s="209"/>
      <c r="GH624" s="209"/>
      <c r="GI624" s="209"/>
      <c r="GJ624" s="209"/>
      <c r="GK624" s="209"/>
      <c r="GL624" s="209"/>
      <c r="GM624" s="209"/>
      <c r="GN624" s="209"/>
      <c r="GO624" s="209"/>
      <c r="GP624" s="209"/>
      <c r="GQ624" s="209"/>
      <c r="GR624" s="209"/>
      <c r="GS624" s="209"/>
      <c r="GT624" s="209"/>
      <c r="GU624" s="209"/>
      <c r="GV624" s="209"/>
      <c r="GW624" s="209"/>
      <c r="GX624" s="209"/>
      <c r="GY624" s="209"/>
      <c r="GZ624" s="209"/>
      <c r="HA624" s="209"/>
      <c r="HB624" s="209"/>
      <c r="HC624" s="209"/>
      <c r="HD624" s="209"/>
      <c r="HE624" s="209"/>
      <c r="HF624" s="209"/>
      <c r="HG624" s="209"/>
      <c r="HH624" s="209"/>
      <c r="HI624" s="209"/>
      <c r="HJ624" s="209"/>
      <c r="HK624" s="209"/>
      <c r="HL624" s="209"/>
      <c r="HM624" s="209"/>
      <c r="HN624" s="209"/>
      <c r="HO624" s="209"/>
      <c r="HP624" s="209"/>
      <c r="HQ624" s="209"/>
      <c r="HR624" s="209"/>
      <c r="HS624" s="209"/>
      <c r="HT624" s="209"/>
      <c r="HU624" s="209"/>
      <c r="HV624" s="209"/>
      <c r="HW624" s="209"/>
      <c r="HX624" s="209"/>
      <c r="HY624" s="209"/>
      <c r="HZ624" s="209"/>
      <c r="IA624" s="209"/>
      <c r="IB624" s="209"/>
      <c r="IC624" s="209"/>
      <c r="ID624" s="209"/>
      <c r="IE624" s="209"/>
      <c r="IF624" s="209"/>
      <c r="IG624" s="209"/>
      <c r="IH624" s="209"/>
      <c r="II624" s="209"/>
      <c r="IJ624" s="209"/>
      <c r="IK624" s="209"/>
      <c r="IL624" s="209"/>
      <c r="IM624" s="209"/>
      <c r="IN624" s="209"/>
      <c r="IO624" s="209"/>
      <c r="IP624" s="209"/>
      <c r="IQ624" s="209"/>
      <c r="IR624" s="209"/>
      <c r="IS624" s="209"/>
      <c r="IT624" s="209"/>
      <c r="IU624" s="209"/>
      <c r="IV624" s="209"/>
      <c r="IW624" s="209"/>
      <c r="IX624" s="209"/>
      <c r="IY624" s="209"/>
      <c r="IZ624" s="209"/>
      <c r="JA624" s="209"/>
      <c r="JB624" s="209"/>
      <c r="JC624" s="209"/>
      <c r="JD624" s="209"/>
      <c r="JE624" s="209"/>
      <c r="JF624" s="209"/>
      <c r="JG624" s="209"/>
    </row>
    <row r="625" spans="102:267" hidden="1">
      <c r="CX625" s="211"/>
      <c r="CY625" s="217"/>
      <c r="CZ625" s="217"/>
      <c r="DA625" s="217"/>
      <c r="DB625" s="462"/>
      <c r="DC625" s="217"/>
      <c r="DD625" s="209"/>
      <c r="DE625" s="209"/>
      <c r="DF625" s="1561"/>
      <c r="DG625" s="1561"/>
      <c r="DH625" s="209"/>
      <c r="DI625" s="209"/>
      <c r="DJ625" s="217"/>
      <c r="DK625" s="209"/>
      <c r="DL625" s="217"/>
      <c r="DM625" s="209"/>
      <c r="DN625" s="209"/>
      <c r="DO625" s="209"/>
      <c r="DP625" s="209"/>
      <c r="DQ625" s="1561"/>
      <c r="DR625" s="209"/>
      <c r="DS625" s="209"/>
      <c r="DT625" s="209"/>
      <c r="DU625" s="209"/>
      <c r="DV625" s="209"/>
      <c r="DW625" s="1561"/>
      <c r="DX625" s="1561"/>
      <c r="DY625" s="209"/>
      <c r="DZ625" s="209"/>
      <c r="EA625" s="209"/>
      <c r="EB625" s="209"/>
      <c r="EC625" s="209"/>
      <c r="ED625" s="209"/>
      <c r="EE625" s="209"/>
      <c r="EF625" s="209"/>
      <c r="EG625" s="209"/>
      <c r="EH625" s="209"/>
      <c r="EI625" s="209"/>
      <c r="EJ625" s="299"/>
      <c r="EK625" s="220"/>
      <c r="EL625" s="209"/>
      <c r="EM625" s="209"/>
      <c r="EN625" s="211"/>
      <c r="EO625" s="211"/>
      <c r="EP625" s="217"/>
      <c r="EQ625" s="209"/>
      <c r="ER625" s="209"/>
      <c r="ES625" s="209"/>
      <c r="ET625" s="209"/>
      <c r="EU625" s="209"/>
      <c r="EV625" s="209"/>
      <c r="EW625" s="209"/>
      <c r="EX625" s="209"/>
      <c r="EY625" s="209"/>
      <c r="EZ625" s="209"/>
      <c r="FA625" s="209"/>
      <c r="FB625" s="209"/>
      <c r="FC625" s="209"/>
      <c r="FD625" s="209"/>
      <c r="FE625" s="209"/>
      <c r="FF625" s="220"/>
      <c r="FG625" s="220"/>
      <c r="FH625" s="209"/>
      <c r="FI625" s="209"/>
      <c r="FJ625" s="209"/>
      <c r="FK625" s="209"/>
      <c r="FL625" s="209"/>
      <c r="FM625" s="209"/>
      <c r="FN625" s="209"/>
      <c r="FO625" s="209"/>
      <c r="FP625" s="209"/>
      <c r="FQ625" s="209"/>
      <c r="FR625" s="209"/>
      <c r="FS625" s="209"/>
      <c r="FT625" s="209"/>
      <c r="FU625" s="209"/>
      <c r="FV625" s="209"/>
      <c r="FW625" s="209"/>
      <c r="FX625" s="209"/>
      <c r="FY625" s="209"/>
      <c r="FZ625" s="209"/>
      <c r="GA625" s="209"/>
      <c r="GB625" s="209"/>
      <c r="GC625" s="209"/>
      <c r="GD625" s="209"/>
      <c r="GE625" s="209"/>
      <c r="GF625" s="209"/>
      <c r="GG625" s="209"/>
      <c r="GH625" s="209"/>
      <c r="GI625" s="209"/>
      <c r="GJ625" s="209"/>
      <c r="GK625" s="209"/>
      <c r="GL625" s="209"/>
      <c r="GM625" s="209"/>
      <c r="GN625" s="209"/>
      <c r="GO625" s="209"/>
      <c r="GP625" s="209"/>
      <c r="GQ625" s="209"/>
      <c r="GR625" s="209"/>
      <c r="GS625" s="209"/>
      <c r="GT625" s="209"/>
      <c r="GU625" s="209"/>
      <c r="GV625" s="209"/>
      <c r="GW625" s="209"/>
      <c r="GX625" s="209"/>
      <c r="GY625" s="209"/>
      <c r="GZ625" s="209"/>
      <c r="HA625" s="209"/>
      <c r="HB625" s="209"/>
      <c r="HC625" s="209"/>
      <c r="HD625" s="209"/>
      <c r="HE625" s="209"/>
      <c r="HF625" s="209"/>
      <c r="HG625" s="209"/>
      <c r="HH625" s="209"/>
      <c r="HI625" s="209"/>
      <c r="HJ625" s="209"/>
      <c r="HK625" s="209"/>
      <c r="HL625" s="209"/>
      <c r="HM625" s="209"/>
      <c r="HN625" s="209"/>
      <c r="HO625" s="209"/>
      <c r="HP625" s="209"/>
      <c r="HQ625" s="209"/>
      <c r="HR625" s="209"/>
      <c r="HS625" s="209"/>
      <c r="HT625" s="209"/>
      <c r="HU625" s="209"/>
      <c r="HV625" s="209"/>
      <c r="HW625" s="209"/>
      <c r="HX625" s="209"/>
      <c r="HY625" s="209"/>
      <c r="HZ625" s="209"/>
      <c r="IA625" s="209"/>
      <c r="IB625" s="209"/>
      <c r="IC625" s="209"/>
      <c r="ID625" s="209"/>
      <c r="IE625" s="209"/>
      <c r="IF625" s="209"/>
      <c r="IG625" s="209"/>
      <c r="IH625" s="209"/>
      <c r="II625" s="209"/>
      <c r="IJ625" s="209"/>
      <c r="IK625" s="209"/>
      <c r="IL625" s="209"/>
      <c r="IM625" s="209"/>
      <c r="IN625" s="209"/>
      <c r="IO625" s="209"/>
      <c r="IP625" s="209"/>
      <c r="IQ625" s="209"/>
      <c r="IR625" s="209"/>
      <c r="IS625" s="209"/>
      <c r="IT625" s="209"/>
      <c r="IU625" s="209"/>
      <c r="IV625" s="209"/>
      <c r="IW625" s="209"/>
      <c r="IX625" s="209"/>
      <c r="IY625" s="209"/>
      <c r="IZ625" s="209"/>
      <c r="JA625" s="209"/>
      <c r="JB625" s="209"/>
      <c r="JC625" s="209"/>
      <c r="JD625" s="209"/>
      <c r="JE625" s="209"/>
      <c r="JF625" s="209"/>
      <c r="JG625" s="209"/>
    </row>
    <row r="626" spans="102:267" hidden="1">
      <c r="CX626" s="211"/>
      <c r="CY626" s="217"/>
      <c r="CZ626" s="217"/>
      <c r="DA626" s="217"/>
      <c r="DB626" s="462"/>
      <c r="DC626" s="217"/>
      <c r="DD626" s="209"/>
      <c r="DE626" s="209"/>
      <c r="DF626" s="1561"/>
      <c r="DG626" s="1561"/>
      <c r="DH626" s="209"/>
      <c r="DI626" s="209"/>
      <c r="DJ626" s="217"/>
      <c r="DK626" s="209"/>
      <c r="DL626" s="217"/>
      <c r="DM626" s="209"/>
      <c r="DN626" s="209"/>
      <c r="DO626" s="209"/>
      <c r="DP626" s="209"/>
      <c r="DQ626" s="1561"/>
      <c r="DR626" s="209"/>
      <c r="DS626" s="209"/>
      <c r="DT626" s="209"/>
      <c r="DU626" s="209"/>
      <c r="DV626" s="209"/>
      <c r="DW626" s="1561"/>
      <c r="DX626" s="1561"/>
      <c r="DY626" s="209"/>
      <c r="DZ626" s="209"/>
      <c r="EA626" s="209"/>
      <c r="EB626" s="209"/>
      <c r="EC626" s="209"/>
      <c r="ED626" s="209"/>
      <c r="EE626" s="209"/>
      <c r="EF626" s="209"/>
      <c r="EG626" s="209"/>
      <c r="EH626" s="209"/>
      <c r="EI626" s="209"/>
      <c r="EJ626" s="299"/>
      <c r="EK626" s="220"/>
      <c r="EL626" s="209"/>
      <c r="EM626" s="209"/>
      <c r="EN626" s="211"/>
      <c r="EO626" s="211"/>
      <c r="EP626" s="217"/>
      <c r="EQ626" s="209"/>
      <c r="ER626" s="209"/>
      <c r="ES626" s="209"/>
      <c r="ET626" s="209"/>
      <c r="EU626" s="209"/>
      <c r="EV626" s="209"/>
      <c r="EW626" s="209"/>
      <c r="EX626" s="209"/>
      <c r="EY626" s="209"/>
      <c r="EZ626" s="209"/>
      <c r="FA626" s="209"/>
      <c r="FB626" s="209"/>
      <c r="FC626" s="209"/>
      <c r="FD626" s="209"/>
      <c r="FE626" s="209"/>
      <c r="FF626" s="220"/>
      <c r="FG626" s="220"/>
      <c r="FH626" s="209"/>
      <c r="FI626" s="209"/>
      <c r="FJ626" s="209"/>
      <c r="FK626" s="209"/>
      <c r="FL626" s="209"/>
      <c r="FM626" s="209"/>
      <c r="FN626" s="209"/>
      <c r="FO626" s="209"/>
      <c r="FP626" s="209"/>
      <c r="FQ626" s="209"/>
      <c r="FR626" s="209"/>
      <c r="FS626" s="209"/>
      <c r="FT626" s="209"/>
      <c r="FU626" s="209"/>
      <c r="FV626" s="209"/>
      <c r="FW626" s="209"/>
      <c r="FX626" s="209"/>
      <c r="FY626" s="209"/>
      <c r="FZ626" s="209"/>
      <c r="GA626" s="209"/>
      <c r="GB626" s="209"/>
      <c r="GC626" s="209"/>
      <c r="GD626" s="209"/>
      <c r="GE626" s="209"/>
      <c r="GF626" s="209"/>
      <c r="GG626" s="209"/>
      <c r="GH626" s="209"/>
      <c r="GI626" s="209"/>
      <c r="GJ626" s="209"/>
      <c r="GK626" s="209"/>
      <c r="GL626" s="209"/>
      <c r="GM626" s="209"/>
      <c r="GN626" s="209"/>
      <c r="GO626" s="209"/>
      <c r="GP626" s="209"/>
      <c r="GQ626" s="209"/>
      <c r="GR626" s="209"/>
      <c r="GS626" s="209"/>
      <c r="GT626" s="209"/>
      <c r="GU626" s="209"/>
      <c r="GV626" s="209"/>
      <c r="GW626" s="209"/>
      <c r="GX626" s="209"/>
      <c r="GY626" s="209"/>
      <c r="GZ626" s="209"/>
      <c r="HA626" s="209"/>
      <c r="HB626" s="209"/>
      <c r="HC626" s="209"/>
      <c r="HD626" s="209"/>
      <c r="HE626" s="209"/>
      <c r="HF626" s="209"/>
      <c r="HG626" s="209"/>
      <c r="HH626" s="209"/>
      <c r="HI626" s="209"/>
      <c r="HJ626" s="209"/>
      <c r="HK626" s="209"/>
      <c r="HL626" s="209"/>
      <c r="HM626" s="209"/>
      <c r="HN626" s="209"/>
      <c r="HO626" s="209"/>
      <c r="HP626" s="209"/>
      <c r="HQ626" s="209"/>
      <c r="HR626" s="209"/>
      <c r="HS626" s="209"/>
      <c r="HT626" s="209"/>
      <c r="HU626" s="209"/>
      <c r="HV626" s="209"/>
      <c r="HW626" s="209"/>
      <c r="HX626" s="209"/>
      <c r="HY626" s="209"/>
      <c r="HZ626" s="209"/>
      <c r="IA626" s="209"/>
      <c r="IB626" s="209"/>
      <c r="IC626" s="209"/>
      <c r="ID626" s="209"/>
      <c r="IE626" s="209"/>
      <c r="IF626" s="209"/>
      <c r="IG626" s="209"/>
      <c r="IH626" s="209"/>
      <c r="II626" s="209"/>
      <c r="IJ626" s="209"/>
      <c r="IK626" s="209"/>
      <c r="IL626" s="209"/>
      <c r="IM626" s="209"/>
      <c r="IN626" s="209"/>
      <c r="IO626" s="209"/>
      <c r="IP626" s="209"/>
      <c r="IQ626" s="209"/>
      <c r="IR626" s="209"/>
      <c r="IS626" s="209"/>
      <c r="IT626" s="209"/>
      <c r="IU626" s="209"/>
      <c r="IV626" s="209"/>
      <c r="IW626" s="209"/>
      <c r="IX626" s="209"/>
      <c r="IY626" s="209"/>
      <c r="IZ626" s="209"/>
      <c r="JA626" s="209"/>
      <c r="JB626" s="209"/>
      <c r="JC626" s="209"/>
      <c r="JD626" s="209"/>
      <c r="JE626" s="209"/>
      <c r="JF626" s="209"/>
      <c r="JG626" s="209"/>
    </row>
    <row r="627" spans="102:267" hidden="1">
      <c r="CX627" s="211"/>
      <c r="CY627" s="217"/>
      <c r="CZ627" s="217"/>
      <c r="DA627" s="217"/>
      <c r="DB627" s="462"/>
      <c r="DC627" s="217"/>
      <c r="DD627" s="209"/>
      <c r="DE627" s="209"/>
      <c r="DF627" s="1561"/>
      <c r="DG627" s="1561"/>
      <c r="DH627" s="209"/>
      <c r="DI627" s="209"/>
      <c r="DJ627" s="217"/>
      <c r="DK627" s="209"/>
      <c r="DL627" s="217"/>
      <c r="DM627" s="209"/>
      <c r="DN627" s="209"/>
      <c r="DO627" s="209"/>
      <c r="DP627" s="209"/>
      <c r="DQ627" s="1561"/>
      <c r="DR627" s="209"/>
      <c r="DS627" s="209"/>
      <c r="DT627" s="209"/>
      <c r="DU627" s="209"/>
      <c r="DV627" s="209"/>
      <c r="DW627" s="1561"/>
      <c r="DX627" s="1561"/>
      <c r="DY627" s="209"/>
      <c r="DZ627" s="209"/>
      <c r="EA627" s="209"/>
      <c r="EB627" s="209"/>
      <c r="EC627" s="209"/>
      <c r="ED627" s="209"/>
      <c r="EE627" s="209"/>
      <c r="EF627" s="209"/>
      <c r="EG627" s="209"/>
      <c r="EH627" s="209"/>
      <c r="EI627" s="209"/>
      <c r="EJ627" s="299"/>
      <c r="EK627" s="220"/>
      <c r="EL627" s="209"/>
      <c r="EM627" s="209"/>
      <c r="EN627" s="211"/>
      <c r="EO627" s="211"/>
      <c r="EP627" s="217"/>
      <c r="EQ627" s="209"/>
      <c r="ER627" s="209"/>
      <c r="ES627" s="209"/>
      <c r="ET627" s="209"/>
      <c r="EU627" s="209"/>
      <c r="EV627" s="209"/>
      <c r="EW627" s="209"/>
      <c r="EX627" s="209"/>
      <c r="EY627" s="209"/>
      <c r="EZ627" s="209"/>
      <c r="FA627" s="209"/>
      <c r="FB627" s="209"/>
      <c r="FC627" s="209"/>
      <c r="FD627" s="209"/>
      <c r="FE627" s="209"/>
      <c r="FF627" s="220"/>
      <c r="FG627" s="220"/>
      <c r="FH627" s="209"/>
      <c r="FI627" s="209"/>
      <c r="FJ627" s="209"/>
      <c r="FK627" s="209"/>
      <c r="FL627" s="209"/>
      <c r="FM627" s="209"/>
      <c r="FN627" s="209"/>
      <c r="FO627" s="209"/>
      <c r="FP627" s="209"/>
      <c r="FQ627" s="209"/>
      <c r="FR627" s="209"/>
      <c r="FS627" s="209"/>
      <c r="FT627" s="209"/>
      <c r="FU627" s="209"/>
      <c r="FV627" s="209"/>
      <c r="FW627" s="209"/>
      <c r="FX627" s="209"/>
      <c r="FY627" s="209"/>
      <c r="FZ627" s="209"/>
      <c r="GA627" s="209"/>
      <c r="GB627" s="209"/>
      <c r="GC627" s="209"/>
      <c r="GD627" s="209"/>
      <c r="GE627" s="209"/>
      <c r="GF627" s="209"/>
      <c r="GG627" s="209"/>
      <c r="GH627" s="209"/>
      <c r="GI627" s="209"/>
      <c r="GJ627" s="209"/>
      <c r="GK627" s="209"/>
      <c r="GL627" s="209"/>
      <c r="GM627" s="209"/>
      <c r="GN627" s="209"/>
      <c r="GO627" s="209"/>
      <c r="GP627" s="209"/>
      <c r="GQ627" s="209"/>
      <c r="GR627" s="209"/>
      <c r="GS627" s="209"/>
      <c r="GT627" s="209"/>
      <c r="GU627" s="209"/>
      <c r="GV627" s="209"/>
      <c r="GW627" s="209"/>
      <c r="GX627" s="209"/>
      <c r="GY627" s="209"/>
      <c r="GZ627" s="209"/>
      <c r="HA627" s="209"/>
      <c r="HB627" s="209"/>
      <c r="HC627" s="209"/>
      <c r="HD627" s="209"/>
      <c r="HE627" s="209"/>
      <c r="HF627" s="209"/>
      <c r="HG627" s="209"/>
      <c r="HH627" s="209"/>
      <c r="HI627" s="209"/>
      <c r="HJ627" s="209"/>
      <c r="HK627" s="209"/>
      <c r="HL627" s="209"/>
      <c r="HM627" s="209"/>
      <c r="HN627" s="209"/>
      <c r="HO627" s="209"/>
      <c r="HP627" s="209"/>
      <c r="HQ627" s="209"/>
      <c r="HR627" s="209"/>
      <c r="HS627" s="209"/>
      <c r="HT627" s="209"/>
      <c r="HU627" s="209"/>
      <c r="HV627" s="209"/>
      <c r="HW627" s="209"/>
      <c r="HX627" s="209"/>
      <c r="HY627" s="209"/>
      <c r="HZ627" s="209"/>
      <c r="IA627" s="209"/>
      <c r="IB627" s="209"/>
      <c r="IC627" s="209"/>
      <c r="ID627" s="209"/>
      <c r="IE627" s="209"/>
      <c r="IF627" s="209"/>
      <c r="IG627" s="209"/>
      <c r="IH627" s="209"/>
      <c r="II627" s="209"/>
      <c r="IJ627" s="209"/>
      <c r="IK627" s="209"/>
      <c r="IL627" s="209"/>
      <c r="IM627" s="209"/>
      <c r="IN627" s="209"/>
      <c r="IO627" s="209"/>
      <c r="IP627" s="209"/>
      <c r="IQ627" s="209"/>
      <c r="IR627" s="209"/>
      <c r="IS627" s="209"/>
      <c r="IT627" s="209"/>
      <c r="IU627" s="209"/>
      <c r="IV627" s="209"/>
      <c r="IW627" s="209"/>
      <c r="IX627" s="209"/>
      <c r="IY627" s="209"/>
      <c r="IZ627" s="209"/>
      <c r="JA627" s="209"/>
      <c r="JB627" s="209"/>
      <c r="JC627" s="209"/>
      <c r="JD627" s="209"/>
      <c r="JE627" s="209"/>
      <c r="JF627" s="209"/>
      <c r="JG627" s="209"/>
    </row>
    <row r="628" spans="102:267" hidden="1">
      <c r="CX628" s="211"/>
      <c r="CY628" s="217"/>
      <c r="CZ628" s="217"/>
      <c r="DA628" s="217"/>
      <c r="DB628" s="462"/>
      <c r="DC628" s="217"/>
      <c r="DD628" s="209"/>
      <c r="DE628" s="209"/>
      <c r="DF628" s="1561"/>
      <c r="DG628" s="1561"/>
      <c r="DH628" s="209"/>
      <c r="DI628" s="209"/>
      <c r="DJ628" s="217"/>
      <c r="DK628" s="209"/>
      <c r="DL628" s="217"/>
      <c r="DM628" s="209"/>
      <c r="DN628" s="209"/>
      <c r="DO628" s="209"/>
      <c r="DP628" s="209"/>
      <c r="DQ628" s="1561"/>
      <c r="DR628" s="209"/>
      <c r="DS628" s="209"/>
      <c r="DT628" s="209"/>
      <c r="DU628" s="209"/>
      <c r="DV628" s="209"/>
      <c r="DW628" s="1561"/>
      <c r="DX628" s="1561"/>
      <c r="DY628" s="209"/>
      <c r="DZ628" s="209"/>
      <c r="EA628" s="209"/>
      <c r="EB628" s="209"/>
      <c r="EC628" s="209"/>
      <c r="ED628" s="209"/>
      <c r="EE628" s="209"/>
      <c r="EF628" s="209"/>
      <c r="EG628" s="209"/>
      <c r="EH628" s="209"/>
      <c r="EI628" s="209"/>
      <c r="EJ628" s="299"/>
      <c r="EK628" s="220"/>
      <c r="EL628" s="209"/>
      <c r="EM628" s="209"/>
      <c r="EN628" s="211"/>
      <c r="EO628" s="211"/>
      <c r="EP628" s="217"/>
      <c r="EQ628" s="209"/>
      <c r="ER628" s="209"/>
      <c r="ES628" s="209"/>
      <c r="ET628" s="209"/>
      <c r="EU628" s="209"/>
      <c r="EV628" s="209"/>
      <c r="EW628" s="209"/>
      <c r="EX628" s="209"/>
      <c r="EY628" s="209"/>
      <c r="EZ628" s="209"/>
      <c r="FA628" s="209"/>
      <c r="FB628" s="209"/>
      <c r="FC628" s="209"/>
      <c r="FD628" s="209"/>
      <c r="FE628" s="209"/>
      <c r="FF628" s="220"/>
      <c r="FG628" s="220"/>
      <c r="FH628" s="209"/>
      <c r="FI628" s="209"/>
      <c r="FJ628" s="209"/>
      <c r="FK628" s="209"/>
      <c r="FL628" s="209"/>
      <c r="FM628" s="209"/>
      <c r="FN628" s="209"/>
      <c r="FO628" s="209"/>
      <c r="FP628" s="209"/>
      <c r="FQ628" s="209"/>
      <c r="FR628" s="209"/>
      <c r="FS628" s="209"/>
      <c r="FT628" s="209"/>
      <c r="FU628" s="209"/>
      <c r="FV628" s="209"/>
      <c r="FW628" s="209"/>
      <c r="FX628" s="209"/>
      <c r="FY628" s="209"/>
      <c r="FZ628" s="209"/>
      <c r="GA628" s="209"/>
      <c r="GB628" s="209"/>
      <c r="GC628" s="209"/>
      <c r="GD628" s="209"/>
      <c r="GE628" s="209"/>
      <c r="GF628" s="209"/>
      <c r="GG628" s="209"/>
      <c r="GH628" s="209"/>
      <c r="GI628" s="209"/>
      <c r="GJ628" s="209"/>
      <c r="GK628" s="209"/>
      <c r="GL628" s="209"/>
      <c r="GM628" s="209"/>
      <c r="GN628" s="209"/>
      <c r="GO628" s="209"/>
      <c r="GP628" s="209"/>
      <c r="GQ628" s="209"/>
      <c r="GR628" s="209"/>
      <c r="GS628" s="209"/>
      <c r="GT628" s="209"/>
      <c r="GU628" s="209"/>
      <c r="GV628" s="209"/>
      <c r="GW628" s="209"/>
      <c r="GX628" s="209"/>
      <c r="GY628" s="209"/>
      <c r="GZ628" s="209"/>
      <c r="HA628" s="209"/>
      <c r="HB628" s="209"/>
      <c r="HC628" s="209"/>
      <c r="HD628" s="209"/>
      <c r="HE628" s="209"/>
      <c r="HF628" s="209"/>
      <c r="HG628" s="209"/>
      <c r="HH628" s="209"/>
      <c r="HI628" s="209"/>
      <c r="HJ628" s="209"/>
      <c r="HK628" s="209"/>
      <c r="HL628" s="209"/>
      <c r="HM628" s="209"/>
      <c r="HN628" s="209"/>
      <c r="HO628" s="209"/>
      <c r="HP628" s="209"/>
      <c r="HQ628" s="209"/>
      <c r="HR628" s="209"/>
      <c r="HS628" s="209"/>
      <c r="HT628" s="209"/>
      <c r="HU628" s="209"/>
      <c r="HV628" s="209"/>
      <c r="HW628" s="209"/>
      <c r="HX628" s="209"/>
      <c r="HY628" s="209"/>
      <c r="HZ628" s="209"/>
      <c r="IA628" s="209"/>
      <c r="IB628" s="209"/>
      <c r="IC628" s="209"/>
      <c r="ID628" s="209"/>
      <c r="IE628" s="209"/>
      <c r="IF628" s="209"/>
      <c r="IG628" s="209"/>
      <c r="IH628" s="209"/>
      <c r="II628" s="209"/>
      <c r="IJ628" s="209"/>
      <c r="IK628" s="209"/>
      <c r="IL628" s="209"/>
      <c r="IM628" s="209"/>
      <c r="IN628" s="209"/>
      <c r="IO628" s="209"/>
      <c r="IP628" s="209"/>
      <c r="IQ628" s="209"/>
      <c r="IR628" s="209"/>
      <c r="IS628" s="209"/>
      <c r="IT628" s="209"/>
      <c r="IU628" s="209"/>
      <c r="IV628" s="209"/>
      <c r="IW628" s="209"/>
      <c r="IX628" s="209"/>
      <c r="IY628" s="209"/>
      <c r="IZ628" s="209"/>
      <c r="JA628" s="209"/>
      <c r="JB628" s="209"/>
      <c r="JC628" s="209"/>
      <c r="JD628" s="209"/>
      <c r="JE628" s="209"/>
      <c r="JF628" s="209"/>
      <c r="JG628" s="209"/>
    </row>
    <row r="629" spans="102:267" hidden="1">
      <c r="CX629" s="211"/>
      <c r="CY629" s="217"/>
      <c r="CZ629" s="217"/>
      <c r="DA629" s="217"/>
      <c r="DB629" s="462"/>
      <c r="DC629" s="217"/>
      <c r="DD629" s="209"/>
      <c r="DE629" s="209"/>
      <c r="DF629" s="1561"/>
      <c r="DG629" s="1561"/>
      <c r="DH629" s="209"/>
      <c r="DI629" s="209"/>
      <c r="DJ629" s="217"/>
      <c r="DK629" s="209"/>
      <c r="DL629" s="217"/>
      <c r="DM629" s="209"/>
      <c r="DN629" s="209"/>
      <c r="DO629" s="209"/>
      <c r="DP629" s="209"/>
      <c r="DQ629" s="1561"/>
      <c r="DR629" s="209"/>
      <c r="DS629" s="209"/>
      <c r="DT629" s="209"/>
      <c r="DU629" s="209"/>
      <c r="DV629" s="209"/>
      <c r="DW629" s="1561"/>
      <c r="DX629" s="1561"/>
      <c r="DY629" s="209"/>
      <c r="DZ629" s="209"/>
      <c r="EA629" s="209"/>
      <c r="EB629" s="209"/>
      <c r="EC629" s="209"/>
      <c r="ED629" s="209"/>
      <c r="EE629" s="209"/>
      <c r="EF629" s="209"/>
      <c r="EG629" s="209"/>
      <c r="EH629" s="209"/>
      <c r="EI629" s="209"/>
      <c r="EJ629" s="299"/>
      <c r="EK629" s="220"/>
      <c r="EL629" s="209"/>
      <c r="EM629" s="209"/>
      <c r="EN629" s="211"/>
      <c r="EO629" s="211"/>
      <c r="EP629" s="217"/>
      <c r="EQ629" s="209"/>
      <c r="ER629" s="209"/>
      <c r="ES629" s="209"/>
      <c r="ET629" s="209"/>
      <c r="EU629" s="209"/>
      <c r="EV629" s="209"/>
      <c r="EW629" s="209"/>
      <c r="EX629" s="209"/>
      <c r="EY629" s="209"/>
      <c r="EZ629" s="209"/>
      <c r="FA629" s="209"/>
      <c r="FB629" s="209"/>
      <c r="FC629" s="209"/>
      <c r="FD629" s="209"/>
      <c r="FE629" s="209"/>
      <c r="FF629" s="220"/>
      <c r="FG629" s="220"/>
      <c r="FH629" s="209"/>
      <c r="FI629" s="209"/>
      <c r="FJ629" s="209"/>
      <c r="FK629" s="209"/>
      <c r="FL629" s="209"/>
      <c r="FM629" s="209"/>
      <c r="FN629" s="209"/>
      <c r="FO629" s="209"/>
      <c r="FP629" s="209"/>
      <c r="FQ629" s="209"/>
      <c r="FR629" s="209"/>
      <c r="FS629" s="209"/>
      <c r="FT629" s="209"/>
      <c r="FU629" s="209"/>
      <c r="FV629" s="209"/>
      <c r="FW629" s="209"/>
      <c r="FX629" s="209"/>
      <c r="FY629" s="209"/>
      <c r="FZ629" s="209"/>
      <c r="GA629" s="209"/>
      <c r="GB629" s="209"/>
      <c r="GC629" s="209"/>
      <c r="GD629" s="209"/>
      <c r="GE629" s="209"/>
      <c r="GF629" s="209"/>
      <c r="GG629" s="209"/>
      <c r="GH629" s="209"/>
      <c r="GI629" s="209"/>
      <c r="GJ629" s="209"/>
      <c r="GK629" s="209"/>
      <c r="GL629" s="209"/>
      <c r="GM629" s="209"/>
      <c r="GN629" s="209"/>
      <c r="GO629" s="209"/>
      <c r="GP629" s="209"/>
      <c r="GQ629" s="209"/>
      <c r="GR629" s="209"/>
      <c r="GS629" s="209"/>
      <c r="GT629" s="209"/>
      <c r="GU629" s="209"/>
      <c r="GV629" s="209"/>
      <c r="GW629" s="209"/>
      <c r="GX629" s="209"/>
      <c r="GY629" s="209"/>
      <c r="GZ629" s="209"/>
      <c r="HA629" s="209"/>
      <c r="HB629" s="209"/>
      <c r="HC629" s="209"/>
      <c r="HD629" s="209"/>
      <c r="HE629" s="209"/>
      <c r="HF629" s="209"/>
      <c r="HG629" s="209"/>
      <c r="HH629" s="209"/>
      <c r="HI629" s="209"/>
      <c r="HJ629" s="209"/>
      <c r="HK629" s="209"/>
      <c r="HL629" s="209"/>
      <c r="HM629" s="209"/>
      <c r="HN629" s="209"/>
      <c r="HO629" s="209"/>
      <c r="HP629" s="209"/>
      <c r="HQ629" s="209"/>
      <c r="HR629" s="209"/>
      <c r="HS629" s="209"/>
      <c r="HT629" s="209"/>
      <c r="HU629" s="209"/>
      <c r="HV629" s="209"/>
      <c r="HW629" s="209"/>
      <c r="HX629" s="209"/>
      <c r="HY629" s="209"/>
      <c r="HZ629" s="209"/>
      <c r="IA629" s="209"/>
      <c r="IB629" s="209"/>
      <c r="IC629" s="209"/>
      <c r="ID629" s="209"/>
      <c r="IE629" s="209"/>
      <c r="IF629" s="209"/>
      <c r="IG629" s="209"/>
      <c r="IH629" s="209"/>
      <c r="II629" s="209"/>
      <c r="IJ629" s="209"/>
      <c r="IK629" s="209"/>
      <c r="IL629" s="209"/>
      <c r="IM629" s="209"/>
      <c r="IN629" s="209"/>
      <c r="IO629" s="209"/>
      <c r="IP629" s="209"/>
      <c r="IQ629" s="209"/>
      <c r="IR629" s="209"/>
      <c r="IS629" s="209"/>
      <c r="IT629" s="209"/>
      <c r="IU629" s="209"/>
      <c r="IV629" s="209"/>
      <c r="IW629" s="209"/>
      <c r="IX629" s="209"/>
      <c r="IY629" s="209"/>
      <c r="IZ629" s="209"/>
      <c r="JA629" s="209"/>
      <c r="JB629" s="209"/>
      <c r="JC629" s="209"/>
      <c r="JD629" s="209"/>
      <c r="JE629" s="209"/>
      <c r="JF629" s="209"/>
      <c r="JG629" s="209"/>
    </row>
    <row r="630" spans="102:267" hidden="1">
      <c r="CX630" s="211"/>
      <c r="CY630" s="217"/>
      <c r="CZ630" s="217"/>
      <c r="DA630" s="217"/>
      <c r="DB630" s="462"/>
      <c r="DC630" s="217"/>
      <c r="DD630" s="209"/>
      <c r="DE630" s="209"/>
      <c r="DF630" s="1561"/>
      <c r="DG630" s="1561"/>
      <c r="DH630" s="209"/>
      <c r="DI630" s="209"/>
      <c r="DJ630" s="217"/>
      <c r="DK630" s="209"/>
      <c r="DL630" s="217"/>
      <c r="DM630" s="209"/>
      <c r="DN630" s="209"/>
      <c r="DO630" s="209"/>
      <c r="DP630" s="209"/>
      <c r="DQ630" s="1561"/>
      <c r="DR630" s="209"/>
      <c r="DS630" s="209"/>
      <c r="DT630" s="209"/>
      <c r="DU630" s="209"/>
      <c r="DV630" s="209"/>
      <c r="DW630" s="1561"/>
      <c r="DX630" s="1561"/>
      <c r="DY630" s="209"/>
      <c r="DZ630" s="209"/>
      <c r="EA630" s="209"/>
      <c r="EB630" s="209"/>
      <c r="EC630" s="209"/>
      <c r="ED630" s="209"/>
      <c r="EE630" s="209"/>
      <c r="EF630" s="209"/>
      <c r="EG630" s="209"/>
      <c r="EH630" s="209"/>
      <c r="EI630" s="209"/>
      <c r="EJ630" s="299"/>
      <c r="EK630" s="220"/>
      <c r="EL630" s="209"/>
      <c r="EM630" s="209"/>
      <c r="EN630" s="211"/>
      <c r="EO630" s="211"/>
      <c r="EP630" s="217"/>
      <c r="EQ630" s="209"/>
      <c r="ER630" s="209"/>
      <c r="ES630" s="209"/>
      <c r="ET630" s="209"/>
      <c r="EU630" s="209"/>
      <c r="EV630" s="209"/>
      <c r="EW630" s="209"/>
      <c r="EX630" s="209"/>
      <c r="EY630" s="209"/>
      <c r="EZ630" s="209"/>
      <c r="FA630" s="209"/>
      <c r="FB630" s="209"/>
      <c r="FC630" s="209"/>
      <c r="FD630" s="209"/>
      <c r="FE630" s="209"/>
      <c r="FF630" s="220"/>
      <c r="FG630" s="220"/>
      <c r="FH630" s="209"/>
      <c r="FI630" s="209"/>
      <c r="FJ630" s="209"/>
      <c r="FK630" s="209"/>
      <c r="FL630" s="209"/>
      <c r="FM630" s="209"/>
      <c r="FN630" s="209"/>
      <c r="FO630" s="209"/>
      <c r="FP630" s="209"/>
      <c r="FQ630" s="209"/>
      <c r="FR630" s="209"/>
      <c r="FS630" s="209"/>
      <c r="FT630" s="209"/>
      <c r="FU630" s="209"/>
      <c r="FV630" s="209"/>
      <c r="FW630" s="209"/>
      <c r="FX630" s="209"/>
      <c r="FY630" s="209"/>
      <c r="FZ630" s="209"/>
      <c r="GA630" s="209"/>
      <c r="GB630" s="209"/>
      <c r="GC630" s="209"/>
      <c r="GD630" s="209"/>
      <c r="GE630" s="209"/>
      <c r="GF630" s="209"/>
      <c r="GG630" s="209"/>
      <c r="GH630" s="209"/>
      <c r="GI630" s="209"/>
      <c r="GJ630" s="209"/>
      <c r="GK630" s="209"/>
      <c r="GL630" s="209"/>
      <c r="GM630" s="209"/>
      <c r="GN630" s="209"/>
      <c r="GO630" s="209"/>
      <c r="GP630" s="209"/>
      <c r="GQ630" s="209"/>
      <c r="GR630" s="209"/>
      <c r="GS630" s="209"/>
      <c r="GT630" s="209"/>
      <c r="GU630" s="209"/>
      <c r="GV630" s="209"/>
      <c r="GW630" s="209"/>
      <c r="GX630" s="209"/>
      <c r="GY630" s="209"/>
      <c r="GZ630" s="209"/>
      <c r="HA630" s="209"/>
      <c r="HB630" s="209"/>
      <c r="HC630" s="209"/>
      <c r="HD630" s="209"/>
      <c r="HE630" s="209"/>
      <c r="HF630" s="209"/>
      <c r="HG630" s="209"/>
      <c r="HH630" s="209"/>
      <c r="HI630" s="209"/>
      <c r="HJ630" s="209"/>
      <c r="HK630" s="209"/>
      <c r="HL630" s="209"/>
      <c r="HM630" s="209"/>
      <c r="HN630" s="209"/>
      <c r="HO630" s="209"/>
      <c r="HP630" s="209"/>
      <c r="HQ630" s="209"/>
      <c r="HR630" s="209"/>
      <c r="HS630" s="209"/>
      <c r="HT630" s="209"/>
      <c r="HU630" s="209"/>
      <c r="HV630" s="209"/>
      <c r="HW630" s="209"/>
      <c r="HX630" s="209"/>
      <c r="HY630" s="209"/>
      <c r="HZ630" s="209"/>
      <c r="IA630" s="209"/>
      <c r="IB630" s="209"/>
      <c r="IC630" s="209"/>
      <c r="ID630" s="209"/>
      <c r="IE630" s="209"/>
      <c r="IF630" s="209"/>
      <c r="IG630" s="209"/>
      <c r="IH630" s="209"/>
      <c r="II630" s="209"/>
      <c r="IJ630" s="209"/>
      <c r="IK630" s="209"/>
      <c r="IL630" s="209"/>
      <c r="IM630" s="209"/>
      <c r="IN630" s="209"/>
      <c r="IO630" s="209"/>
      <c r="IP630" s="209"/>
      <c r="IQ630" s="209"/>
      <c r="IR630" s="209"/>
      <c r="IS630" s="209"/>
      <c r="IT630" s="209"/>
      <c r="IU630" s="209"/>
      <c r="IV630" s="209"/>
      <c r="IW630" s="209"/>
      <c r="IX630" s="209"/>
      <c r="IY630" s="209"/>
      <c r="IZ630" s="209"/>
      <c r="JA630" s="209"/>
      <c r="JB630" s="209"/>
      <c r="JC630" s="209"/>
      <c r="JD630" s="209"/>
      <c r="JE630" s="209"/>
      <c r="JF630" s="209"/>
      <c r="JG630" s="209"/>
    </row>
    <row r="631" spans="102:267" hidden="1">
      <c r="CX631" s="211"/>
      <c r="CY631" s="217"/>
      <c r="CZ631" s="217"/>
      <c r="DA631" s="217"/>
      <c r="DB631" s="462"/>
      <c r="DC631" s="217"/>
      <c r="DD631" s="209"/>
      <c r="DE631" s="209"/>
      <c r="DF631" s="1561"/>
      <c r="DG631" s="1561"/>
      <c r="DH631" s="209"/>
      <c r="DI631" s="209"/>
      <c r="DJ631" s="217"/>
      <c r="DK631" s="209"/>
      <c r="DL631" s="217"/>
      <c r="DM631" s="209"/>
      <c r="DN631" s="209"/>
      <c r="DO631" s="209"/>
      <c r="DP631" s="209"/>
      <c r="DQ631" s="1561"/>
      <c r="DR631" s="209"/>
      <c r="DS631" s="209"/>
      <c r="DT631" s="209"/>
      <c r="DU631" s="209"/>
      <c r="DV631" s="209"/>
      <c r="DW631" s="1561"/>
      <c r="DX631" s="1561"/>
      <c r="DY631" s="209"/>
      <c r="DZ631" s="209"/>
      <c r="EA631" s="209"/>
      <c r="EB631" s="209"/>
      <c r="EC631" s="209"/>
      <c r="ED631" s="209"/>
      <c r="EE631" s="209"/>
      <c r="EF631" s="209"/>
      <c r="EG631" s="209"/>
      <c r="EH631" s="209"/>
      <c r="EI631" s="209"/>
      <c r="EJ631" s="299"/>
      <c r="EK631" s="220"/>
      <c r="EL631" s="209"/>
      <c r="EM631" s="209"/>
      <c r="EN631" s="211"/>
      <c r="EO631" s="211"/>
      <c r="EP631" s="217"/>
      <c r="EQ631" s="209"/>
      <c r="ER631" s="209"/>
      <c r="ES631" s="209"/>
      <c r="ET631" s="209"/>
      <c r="EU631" s="209"/>
      <c r="EV631" s="209"/>
      <c r="EW631" s="209"/>
      <c r="EX631" s="209"/>
      <c r="EY631" s="209"/>
      <c r="EZ631" s="209"/>
      <c r="FA631" s="209"/>
      <c r="FB631" s="209"/>
      <c r="FC631" s="209"/>
      <c r="FD631" s="209"/>
      <c r="FE631" s="209"/>
      <c r="FF631" s="220"/>
      <c r="FG631" s="220"/>
      <c r="FH631" s="209"/>
      <c r="FI631" s="209"/>
      <c r="FJ631" s="209"/>
      <c r="FK631" s="209"/>
      <c r="FL631" s="209"/>
      <c r="FM631" s="209"/>
      <c r="FN631" s="209"/>
      <c r="FO631" s="209"/>
      <c r="FP631" s="209"/>
      <c r="FQ631" s="209"/>
      <c r="FR631" s="209"/>
      <c r="FS631" s="209"/>
      <c r="FT631" s="209"/>
      <c r="FU631" s="209"/>
      <c r="FV631" s="209"/>
      <c r="FW631" s="209"/>
      <c r="FX631" s="209"/>
      <c r="FY631" s="209"/>
      <c r="FZ631" s="209"/>
      <c r="GA631" s="209"/>
      <c r="GB631" s="209"/>
      <c r="GC631" s="209"/>
      <c r="GD631" s="209"/>
      <c r="GE631" s="209"/>
      <c r="GF631" s="209"/>
      <c r="GG631" s="209"/>
      <c r="GH631" s="209"/>
      <c r="GI631" s="209"/>
      <c r="GJ631" s="209"/>
      <c r="GK631" s="209"/>
      <c r="GL631" s="209"/>
      <c r="GM631" s="209"/>
      <c r="GN631" s="209"/>
      <c r="GO631" s="209"/>
      <c r="GP631" s="209"/>
      <c r="GQ631" s="209"/>
      <c r="GR631" s="209"/>
      <c r="GS631" s="209"/>
      <c r="GT631" s="209"/>
      <c r="GU631" s="209"/>
      <c r="GV631" s="209"/>
      <c r="GW631" s="209"/>
      <c r="GX631" s="209"/>
      <c r="GY631" s="209"/>
      <c r="GZ631" s="209"/>
      <c r="HA631" s="209"/>
      <c r="HB631" s="209"/>
      <c r="HC631" s="209"/>
      <c r="HD631" s="209"/>
      <c r="HE631" s="209"/>
      <c r="HF631" s="209"/>
      <c r="HG631" s="209"/>
      <c r="HH631" s="209"/>
      <c r="HI631" s="209"/>
      <c r="HJ631" s="209"/>
      <c r="HK631" s="209"/>
      <c r="HL631" s="209"/>
      <c r="HM631" s="209"/>
      <c r="HN631" s="209"/>
      <c r="HO631" s="209"/>
      <c r="HP631" s="209"/>
      <c r="HQ631" s="209"/>
      <c r="HR631" s="209"/>
      <c r="HS631" s="209"/>
      <c r="HT631" s="209"/>
      <c r="HU631" s="209"/>
      <c r="HV631" s="209"/>
      <c r="HW631" s="209"/>
      <c r="HX631" s="209"/>
      <c r="HY631" s="209"/>
      <c r="HZ631" s="209"/>
      <c r="IA631" s="209"/>
      <c r="IB631" s="209"/>
      <c r="IC631" s="209"/>
      <c r="ID631" s="209"/>
      <c r="IE631" s="209"/>
      <c r="IF631" s="209"/>
      <c r="IG631" s="209"/>
      <c r="IH631" s="209"/>
      <c r="II631" s="209"/>
      <c r="IJ631" s="209"/>
      <c r="IK631" s="209"/>
      <c r="IL631" s="209"/>
      <c r="IM631" s="209"/>
      <c r="IN631" s="209"/>
      <c r="IO631" s="209"/>
      <c r="IP631" s="209"/>
      <c r="IQ631" s="209"/>
      <c r="IR631" s="209"/>
      <c r="IS631" s="209"/>
      <c r="IT631" s="209"/>
      <c r="IU631" s="209"/>
      <c r="IV631" s="209"/>
      <c r="IW631" s="209"/>
      <c r="IX631" s="209"/>
      <c r="IY631" s="209"/>
      <c r="IZ631" s="209"/>
      <c r="JA631" s="209"/>
      <c r="JB631" s="209"/>
      <c r="JC631" s="209"/>
      <c r="JD631" s="209"/>
      <c r="JE631" s="209"/>
      <c r="JF631" s="209"/>
      <c r="JG631" s="209"/>
    </row>
    <row r="632" spans="102:267" hidden="1">
      <c r="CX632" s="211"/>
      <c r="CY632" s="217"/>
      <c r="CZ632" s="217"/>
      <c r="DA632" s="217"/>
      <c r="DB632" s="462"/>
      <c r="DC632" s="217"/>
      <c r="DD632" s="209"/>
      <c r="DE632" s="209"/>
      <c r="DF632" s="1561"/>
      <c r="DG632" s="1561"/>
      <c r="DH632" s="209"/>
      <c r="DI632" s="209"/>
      <c r="DJ632" s="217"/>
      <c r="DK632" s="209"/>
      <c r="DL632" s="217"/>
      <c r="DM632" s="209"/>
      <c r="DN632" s="209"/>
      <c r="DO632" s="209"/>
      <c r="DP632" s="209"/>
      <c r="DQ632" s="1561"/>
      <c r="DR632" s="209"/>
      <c r="DS632" s="209"/>
      <c r="DT632" s="209"/>
      <c r="DU632" s="209"/>
      <c r="DV632" s="209"/>
      <c r="DW632" s="1561"/>
      <c r="DX632" s="1561"/>
      <c r="DY632" s="209"/>
      <c r="DZ632" s="209"/>
      <c r="EA632" s="209"/>
      <c r="EB632" s="209"/>
      <c r="EC632" s="209"/>
      <c r="ED632" s="209"/>
      <c r="EE632" s="209"/>
      <c r="EF632" s="209"/>
      <c r="EG632" s="209"/>
      <c r="EH632" s="209"/>
      <c r="EI632" s="209"/>
      <c r="EJ632" s="299"/>
      <c r="EK632" s="220"/>
      <c r="EL632" s="209"/>
      <c r="EM632" s="209"/>
      <c r="EN632" s="211"/>
      <c r="EO632" s="211"/>
      <c r="EP632" s="217"/>
      <c r="EQ632" s="209"/>
      <c r="ER632" s="209"/>
      <c r="ES632" s="209"/>
      <c r="ET632" s="209"/>
      <c r="EU632" s="209"/>
      <c r="EV632" s="209"/>
      <c r="EW632" s="209"/>
      <c r="EX632" s="209"/>
      <c r="EY632" s="209"/>
      <c r="EZ632" s="209"/>
      <c r="FA632" s="209"/>
      <c r="FB632" s="209"/>
      <c r="FC632" s="209"/>
      <c r="FD632" s="209"/>
      <c r="FE632" s="209"/>
      <c r="FF632" s="220"/>
      <c r="FG632" s="220"/>
      <c r="FH632" s="209"/>
      <c r="FI632" s="209"/>
      <c r="FJ632" s="209"/>
      <c r="FK632" s="209"/>
      <c r="FL632" s="209"/>
      <c r="FM632" s="209"/>
      <c r="FN632" s="209"/>
      <c r="FO632" s="209"/>
      <c r="FP632" s="209"/>
      <c r="FQ632" s="209"/>
      <c r="FR632" s="209"/>
      <c r="FS632" s="209"/>
      <c r="FT632" s="209"/>
      <c r="FU632" s="209"/>
      <c r="FV632" s="209"/>
      <c r="FW632" s="209"/>
      <c r="FX632" s="209"/>
      <c r="FY632" s="209"/>
      <c r="FZ632" s="209"/>
      <c r="GA632" s="209"/>
      <c r="GB632" s="209"/>
      <c r="GC632" s="209"/>
      <c r="GD632" s="209"/>
      <c r="GE632" s="209"/>
      <c r="GF632" s="209"/>
      <c r="GG632" s="209"/>
      <c r="GH632" s="209"/>
      <c r="GI632" s="209"/>
      <c r="GJ632" s="209"/>
      <c r="GK632" s="209"/>
      <c r="GL632" s="209"/>
      <c r="GM632" s="209"/>
      <c r="GN632" s="209"/>
      <c r="GO632" s="209"/>
      <c r="GP632" s="209"/>
      <c r="GQ632" s="209"/>
      <c r="GR632" s="209"/>
      <c r="GS632" s="209"/>
      <c r="GT632" s="209"/>
      <c r="GU632" s="209"/>
      <c r="GV632" s="209"/>
      <c r="GW632" s="209"/>
      <c r="GX632" s="209"/>
      <c r="GY632" s="209"/>
      <c r="GZ632" s="209"/>
      <c r="HA632" s="209"/>
      <c r="HB632" s="209"/>
      <c r="HC632" s="209"/>
      <c r="HD632" s="209"/>
      <c r="HE632" s="209"/>
      <c r="HF632" s="209"/>
      <c r="HG632" s="209"/>
      <c r="HH632" s="209"/>
      <c r="HI632" s="209"/>
      <c r="HJ632" s="209"/>
      <c r="HK632" s="209"/>
      <c r="HL632" s="209"/>
      <c r="HM632" s="209"/>
      <c r="HN632" s="209"/>
      <c r="HO632" s="209"/>
      <c r="HP632" s="209"/>
      <c r="HQ632" s="209"/>
      <c r="HR632" s="209"/>
      <c r="HS632" s="209"/>
      <c r="HT632" s="209"/>
      <c r="HU632" s="209"/>
      <c r="HV632" s="209"/>
      <c r="HW632" s="209"/>
      <c r="HX632" s="209"/>
      <c r="HY632" s="209"/>
      <c r="HZ632" s="209"/>
      <c r="IA632" s="209"/>
      <c r="IB632" s="209"/>
      <c r="IC632" s="209"/>
      <c r="ID632" s="209"/>
      <c r="IE632" s="209"/>
      <c r="IF632" s="209"/>
      <c r="IG632" s="209"/>
      <c r="IH632" s="209"/>
      <c r="II632" s="209"/>
      <c r="IJ632" s="209"/>
      <c r="IK632" s="209"/>
      <c r="IL632" s="209"/>
      <c r="IM632" s="209"/>
      <c r="IN632" s="209"/>
      <c r="IO632" s="209"/>
      <c r="IP632" s="209"/>
      <c r="IQ632" s="209"/>
      <c r="IR632" s="209"/>
      <c r="IS632" s="209"/>
      <c r="IT632" s="209"/>
      <c r="IU632" s="209"/>
      <c r="IV632" s="209"/>
      <c r="IW632" s="209"/>
      <c r="IX632" s="209"/>
      <c r="IY632" s="209"/>
      <c r="IZ632" s="209"/>
      <c r="JA632" s="209"/>
      <c r="JB632" s="209"/>
      <c r="JC632" s="209"/>
      <c r="JD632" s="209"/>
      <c r="JE632" s="209"/>
      <c r="JF632" s="209"/>
      <c r="JG632" s="209"/>
    </row>
    <row r="633" spans="102:267" hidden="1">
      <c r="CX633" s="211"/>
      <c r="CY633" s="217"/>
      <c r="CZ633" s="217"/>
      <c r="DA633" s="217"/>
      <c r="DB633" s="462"/>
      <c r="DC633" s="217"/>
      <c r="DD633" s="209"/>
      <c r="DE633" s="209"/>
      <c r="DF633" s="1561"/>
      <c r="DG633" s="1561"/>
      <c r="DH633" s="209"/>
      <c r="DI633" s="209"/>
      <c r="DJ633" s="217"/>
      <c r="DK633" s="209"/>
      <c r="DL633" s="217"/>
      <c r="DM633" s="209"/>
      <c r="DN633" s="209"/>
      <c r="DO633" s="209"/>
      <c r="DP633" s="209"/>
      <c r="DQ633" s="1561"/>
      <c r="DR633" s="209"/>
      <c r="DS633" s="209"/>
      <c r="DT633" s="209"/>
      <c r="DU633" s="209"/>
      <c r="DV633" s="209"/>
      <c r="DW633" s="1561"/>
      <c r="DX633" s="1561"/>
      <c r="DY633" s="209"/>
      <c r="DZ633" s="209"/>
      <c r="EA633" s="209"/>
      <c r="EB633" s="209"/>
      <c r="EC633" s="209"/>
      <c r="ED633" s="209"/>
      <c r="EE633" s="209"/>
      <c r="EF633" s="209"/>
      <c r="EG633" s="209"/>
      <c r="EH633" s="209"/>
      <c r="EI633" s="209"/>
      <c r="EJ633" s="299"/>
      <c r="EK633" s="220"/>
      <c r="EL633" s="209"/>
      <c r="EM633" s="209"/>
      <c r="EN633" s="211"/>
      <c r="EO633" s="211"/>
      <c r="EP633" s="217"/>
      <c r="EQ633" s="209"/>
      <c r="ER633" s="209"/>
      <c r="ES633" s="209"/>
      <c r="ET633" s="209"/>
      <c r="EU633" s="209"/>
      <c r="EV633" s="209"/>
      <c r="EW633" s="209"/>
      <c r="EX633" s="209"/>
      <c r="EY633" s="209"/>
      <c r="EZ633" s="209"/>
      <c r="FA633" s="209"/>
      <c r="FB633" s="209"/>
      <c r="FC633" s="209"/>
      <c r="FD633" s="209"/>
      <c r="FE633" s="209"/>
      <c r="FF633" s="220"/>
      <c r="FG633" s="220"/>
      <c r="FH633" s="209"/>
      <c r="FI633" s="209"/>
      <c r="FJ633" s="209"/>
      <c r="FK633" s="209"/>
      <c r="FL633" s="209"/>
      <c r="FM633" s="209"/>
      <c r="FN633" s="209"/>
      <c r="FO633" s="209"/>
      <c r="FP633" s="209"/>
      <c r="FQ633" s="209"/>
      <c r="FR633" s="209"/>
      <c r="FS633" s="209"/>
      <c r="FT633" s="209"/>
      <c r="FU633" s="209"/>
      <c r="FV633" s="209"/>
      <c r="FW633" s="209"/>
      <c r="FX633" s="209"/>
      <c r="FY633" s="209"/>
      <c r="FZ633" s="209"/>
      <c r="GA633" s="209"/>
      <c r="GB633" s="209"/>
      <c r="GC633" s="209"/>
      <c r="GD633" s="209"/>
      <c r="GE633" s="209"/>
      <c r="GF633" s="209"/>
      <c r="GG633" s="209"/>
      <c r="GH633" s="209"/>
      <c r="GI633" s="209"/>
      <c r="GJ633" s="209"/>
      <c r="GK633" s="209"/>
      <c r="GL633" s="209"/>
      <c r="GM633" s="209"/>
      <c r="GN633" s="209"/>
      <c r="GO633" s="209"/>
      <c r="GP633" s="209"/>
      <c r="GQ633" s="209"/>
      <c r="GR633" s="209"/>
      <c r="GS633" s="209"/>
      <c r="GT633" s="209"/>
      <c r="GU633" s="209"/>
      <c r="GV633" s="209"/>
      <c r="GW633" s="209"/>
      <c r="GX633" s="209"/>
      <c r="GY633" s="209"/>
      <c r="GZ633" s="209"/>
      <c r="HA633" s="209"/>
      <c r="HB633" s="209"/>
      <c r="HC633" s="209"/>
      <c r="HD633" s="209"/>
      <c r="HE633" s="209"/>
      <c r="HF633" s="209"/>
      <c r="HG633" s="209"/>
      <c r="HH633" s="209"/>
      <c r="HI633" s="209"/>
      <c r="HJ633" s="209"/>
      <c r="HK633" s="209"/>
      <c r="HL633" s="209"/>
      <c r="HM633" s="209"/>
      <c r="HN633" s="209"/>
      <c r="HO633" s="209"/>
      <c r="HP633" s="209"/>
      <c r="HQ633" s="209"/>
      <c r="HR633" s="209"/>
      <c r="HS633" s="209"/>
      <c r="HT633" s="209"/>
      <c r="HU633" s="209"/>
      <c r="HV633" s="209"/>
      <c r="HW633" s="209"/>
      <c r="HX633" s="209"/>
      <c r="HY633" s="209"/>
      <c r="HZ633" s="209"/>
      <c r="IA633" s="209"/>
      <c r="IB633" s="209"/>
      <c r="IC633" s="209"/>
      <c r="ID633" s="209"/>
      <c r="IE633" s="209"/>
      <c r="IF633" s="209"/>
      <c r="IG633" s="209"/>
      <c r="IH633" s="209"/>
      <c r="II633" s="209"/>
      <c r="IJ633" s="209"/>
      <c r="IK633" s="209"/>
      <c r="IL633" s="209"/>
      <c r="IM633" s="209"/>
      <c r="IN633" s="209"/>
      <c r="IO633" s="209"/>
      <c r="IP633" s="209"/>
      <c r="IQ633" s="209"/>
      <c r="IR633" s="209"/>
      <c r="IS633" s="209"/>
      <c r="IT633" s="209"/>
      <c r="IU633" s="209"/>
      <c r="IV633" s="209"/>
      <c r="IW633" s="209"/>
      <c r="IX633" s="209"/>
      <c r="IY633" s="209"/>
      <c r="IZ633" s="209"/>
      <c r="JA633" s="209"/>
      <c r="JB633" s="209"/>
      <c r="JC633" s="209"/>
      <c r="JD633" s="209"/>
      <c r="JE633" s="209"/>
      <c r="JF633" s="209"/>
      <c r="JG633" s="209"/>
    </row>
    <row r="634" spans="102:267" hidden="1">
      <c r="CX634" s="211"/>
      <c r="CY634" s="217"/>
      <c r="CZ634" s="217"/>
      <c r="DA634" s="217"/>
      <c r="DB634" s="462"/>
      <c r="DC634" s="217"/>
      <c r="DD634" s="209"/>
      <c r="DE634" s="209"/>
      <c r="DF634" s="1561"/>
      <c r="DG634" s="1561"/>
      <c r="DH634" s="209"/>
      <c r="DI634" s="209"/>
      <c r="DJ634" s="217"/>
      <c r="DK634" s="209"/>
      <c r="DL634" s="217"/>
      <c r="DM634" s="209"/>
      <c r="DN634" s="209"/>
      <c r="DO634" s="209"/>
      <c r="DP634" s="209"/>
      <c r="DQ634" s="1561"/>
      <c r="DR634" s="209"/>
      <c r="DS634" s="209"/>
      <c r="DT634" s="209"/>
      <c r="DU634" s="209"/>
      <c r="DV634" s="209"/>
      <c r="DW634" s="1561"/>
      <c r="DX634" s="1561"/>
      <c r="DY634" s="209"/>
      <c r="DZ634" s="209"/>
      <c r="EA634" s="209"/>
      <c r="EB634" s="209"/>
      <c r="EC634" s="209"/>
      <c r="ED634" s="209"/>
      <c r="EE634" s="209"/>
      <c r="EF634" s="209"/>
      <c r="EG634" s="209"/>
      <c r="EH634" s="209"/>
      <c r="EI634" s="209"/>
      <c r="EJ634" s="299"/>
      <c r="EK634" s="220"/>
      <c r="EL634" s="209"/>
      <c r="EM634" s="209"/>
      <c r="EN634" s="211"/>
      <c r="EO634" s="211"/>
      <c r="EP634" s="217"/>
      <c r="EQ634" s="209"/>
      <c r="ER634" s="209"/>
      <c r="ES634" s="209"/>
      <c r="ET634" s="209"/>
      <c r="EU634" s="209"/>
      <c r="EV634" s="209"/>
      <c r="EW634" s="209"/>
      <c r="EX634" s="209"/>
      <c r="EY634" s="209"/>
      <c r="EZ634" s="209"/>
      <c r="FA634" s="209"/>
      <c r="FB634" s="209"/>
      <c r="FC634" s="209"/>
      <c r="FD634" s="209"/>
      <c r="FE634" s="209"/>
      <c r="FF634" s="220"/>
      <c r="FG634" s="220"/>
      <c r="FH634" s="209"/>
      <c r="FI634" s="209"/>
      <c r="FJ634" s="209"/>
      <c r="FK634" s="209"/>
      <c r="FL634" s="209"/>
      <c r="FM634" s="209"/>
      <c r="FN634" s="209"/>
      <c r="FO634" s="209"/>
      <c r="FP634" s="209"/>
      <c r="FQ634" s="209"/>
      <c r="FR634" s="209"/>
      <c r="FS634" s="209"/>
      <c r="FT634" s="209"/>
      <c r="FU634" s="209"/>
      <c r="FV634" s="209"/>
      <c r="FW634" s="209"/>
      <c r="FX634" s="209"/>
      <c r="FY634" s="209"/>
      <c r="FZ634" s="209"/>
      <c r="GA634" s="209"/>
      <c r="GB634" s="209"/>
      <c r="GC634" s="209"/>
      <c r="GD634" s="209"/>
      <c r="GE634" s="209"/>
      <c r="GF634" s="209"/>
      <c r="GG634" s="209"/>
      <c r="GH634" s="209"/>
      <c r="GI634" s="209"/>
      <c r="GJ634" s="209"/>
      <c r="GK634" s="209"/>
      <c r="GL634" s="209"/>
      <c r="GM634" s="209"/>
      <c r="GN634" s="209"/>
      <c r="GO634" s="209"/>
      <c r="GP634" s="209"/>
      <c r="GQ634" s="209"/>
      <c r="GR634" s="209"/>
      <c r="GS634" s="209"/>
      <c r="GT634" s="209"/>
      <c r="GU634" s="209"/>
      <c r="GV634" s="209"/>
      <c r="GW634" s="209"/>
      <c r="GX634" s="209"/>
      <c r="GY634" s="209"/>
      <c r="GZ634" s="209"/>
      <c r="HA634" s="209"/>
      <c r="HB634" s="209"/>
      <c r="HC634" s="209"/>
      <c r="HD634" s="209"/>
      <c r="HE634" s="209"/>
      <c r="HF634" s="209"/>
      <c r="HG634" s="209"/>
      <c r="HH634" s="209"/>
      <c r="HI634" s="209"/>
      <c r="HJ634" s="209"/>
      <c r="HK634" s="209"/>
      <c r="HL634" s="209"/>
      <c r="HM634" s="209"/>
      <c r="HN634" s="209"/>
      <c r="HO634" s="209"/>
      <c r="HP634" s="209"/>
      <c r="HQ634" s="209"/>
      <c r="HR634" s="209"/>
      <c r="HS634" s="209"/>
      <c r="HT634" s="209"/>
      <c r="HU634" s="209"/>
      <c r="HV634" s="209"/>
      <c r="HW634" s="209"/>
      <c r="HX634" s="209"/>
      <c r="HY634" s="209"/>
      <c r="HZ634" s="209"/>
      <c r="IA634" s="209"/>
      <c r="IB634" s="209"/>
      <c r="IC634" s="209"/>
      <c r="ID634" s="209"/>
      <c r="IE634" s="209"/>
      <c r="IF634" s="209"/>
      <c r="IG634" s="209"/>
      <c r="IH634" s="209"/>
      <c r="II634" s="209"/>
      <c r="IJ634" s="209"/>
      <c r="IK634" s="209"/>
      <c r="IL634" s="209"/>
      <c r="IM634" s="209"/>
      <c r="IN634" s="209"/>
      <c r="IO634" s="209"/>
      <c r="IP634" s="209"/>
      <c r="IQ634" s="209"/>
      <c r="IR634" s="209"/>
      <c r="IS634" s="209"/>
      <c r="IT634" s="209"/>
      <c r="IU634" s="209"/>
      <c r="IV634" s="209"/>
      <c r="IW634" s="209"/>
      <c r="IX634" s="209"/>
      <c r="IY634" s="209"/>
      <c r="IZ634" s="209"/>
      <c r="JA634" s="209"/>
      <c r="JB634" s="209"/>
      <c r="JC634" s="209"/>
      <c r="JD634" s="209"/>
      <c r="JE634" s="209"/>
      <c r="JF634" s="209"/>
      <c r="JG634" s="209"/>
    </row>
    <row r="635" spans="102:267" hidden="1">
      <c r="CX635" s="211"/>
      <c r="CY635" s="217"/>
      <c r="CZ635" s="217"/>
      <c r="DA635" s="217"/>
      <c r="DB635" s="462"/>
      <c r="DC635" s="217"/>
      <c r="DD635" s="209"/>
      <c r="DE635" s="209"/>
      <c r="DF635" s="1561"/>
      <c r="DG635" s="1561"/>
      <c r="DH635" s="209"/>
      <c r="DI635" s="209"/>
      <c r="DJ635" s="217"/>
      <c r="DK635" s="209"/>
      <c r="DL635" s="217"/>
      <c r="DM635" s="209"/>
      <c r="DN635" s="209"/>
      <c r="DO635" s="209"/>
      <c r="DP635" s="209"/>
      <c r="DQ635" s="1561"/>
      <c r="DR635" s="209"/>
      <c r="DS635" s="209"/>
      <c r="DT635" s="209"/>
      <c r="DU635" s="209"/>
      <c r="DV635" s="209"/>
      <c r="DW635" s="1561"/>
      <c r="DX635" s="1561"/>
      <c r="DY635" s="209"/>
      <c r="DZ635" s="209"/>
      <c r="EA635" s="209"/>
      <c r="EB635" s="209"/>
      <c r="EC635" s="209"/>
      <c r="ED635" s="209"/>
      <c r="EE635" s="209"/>
      <c r="EF635" s="209"/>
      <c r="EG635" s="209"/>
      <c r="EH635" s="209"/>
      <c r="EI635" s="209"/>
      <c r="EJ635" s="299"/>
      <c r="EK635" s="220"/>
      <c r="EL635" s="209"/>
      <c r="EM635" s="209"/>
      <c r="EN635" s="211"/>
      <c r="EO635" s="211"/>
      <c r="EP635" s="217"/>
      <c r="EQ635" s="209"/>
      <c r="ER635" s="209"/>
      <c r="ES635" s="209"/>
      <c r="ET635" s="209"/>
      <c r="EU635" s="209"/>
      <c r="EV635" s="209"/>
      <c r="EW635" s="209"/>
      <c r="EX635" s="209"/>
      <c r="EY635" s="209"/>
      <c r="EZ635" s="209"/>
      <c r="FA635" s="209"/>
      <c r="FB635" s="209"/>
      <c r="FC635" s="209"/>
      <c r="FD635" s="209"/>
      <c r="FE635" s="209"/>
      <c r="FF635" s="220"/>
      <c r="FG635" s="220"/>
      <c r="FH635" s="209"/>
      <c r="FI635" s="209"/>
      <c r="FJ635" s="209"/>
      <c r="FK635" s="209"/>
      <c r="FL635" s="209"/>
      <c r="FM635" s="209"/>
      <c r="FN635" s="209"/>
      <c r="FO635" s="209"/>
      <c r="FP635" s="209"/>
      <c r="FQ635" s="209"/>
      <c r="FR635" s="209"/>
      <c r="FS635" s="209"/>
      <c r="FT635" s="209"/>
      <c r="FU635" s="209"/>
      <c r="FV635" s="209"/>
      <c r="FW635" s="209"/>
      <c r="FX635" s="209"/>
      <c r="FY635" s="209"/>
      <c r="FZ635" s="209"/>
      <c r="GA635" s="209"/>
      <c r="GB635" s="209"/>
      <c r="GC635" s="209"/>
      <c r="GD635" s="209"/>
      <c r="GE635" s="209"/>
      <c r="GF635" s="209"/>
      <c r="GG635" s="209"/>
      <c r="GH635" s="209"/>
      <c r="GI635" s="209"/>
      <c r="GJ635" s="209"/>
      <c r="GK635" s="209"/>
      <c r="GL635" s="209"/>
      <c r="GM635" s="209"/>
      <c r="GN635" s="209"/>
      <c r="GO635" s="209"/>
      <c r="GP635" s="209"/>
      <c r="GQ635" s="209"/>
      <c r="GR635" s="209"/>
      <c r="GS635" s="209"/>
      <c r="GT635" s="209"/>
      <c r="GU635" s="209"/>
      <c r="GV635" s="209"/>
      <c r="GW635" s="209"/>
      <c r="GX635" s="209"/>
      <c r="GY635" s="209"/>
      <c r="GZ635" s="209"/>
      <c r="HA635" s="209"/>
      <c r="HB635" s="209"/>
      <c r="HC635" s="209"/>
      <c r="HD635" s="209"/>
      <c r="HE635" s="209"/>
      <c r="HF635" s="209"/>
      <c r="HG635" s="209"/>
      <c r="HH635" s="209"/>
      <c r="HI635" s="209"/>
      <c r="HJ635" s="209"/>
      <c r="HK635" s="209"/>
      <c r="HL635" s="209"/>
      <c r="HM635" s="209"/>
      <c r="HN635" s="209"/>
      <c r="HO635" s="209"/>
      <c r="HP635" s="209"/>
      <c r="HQ635" s="209"/>
      <c r="HR635" s="209"/>
      <c r="HS635" s="209"/>
      <c r="HT635" s="209"/>
      <c r="HU635" s="209"/>
      <c r="HV635" s="209"/>
      <c r="HW635" s="209"/>
      <c r="HX635" s="209"/>
      <c r="HY635" s="209"/>
      <c r="HZ635" s="209"/>
      <c r="IA635" s="209"/>
      <c r="IB635" s="209"/>
      <c r="IC635" s="209"/>
      <c r="ID635" s="209"/>
      <c r="IE635" s="209"/>
      <c r="IF635" s="209"/>
      <c r="IG635" s="209"/>
      <c r="IH635" s="209"/>
      <c r="II635" s="209"/>
      <c r="IJ635" s="209"/>
      <c r="IK635" s="209"/>
      <c r="IL635" s="209"/>
      <c r="IM635" s="209"/>
      <c r="IN635" s="209"/>
      <c r="IO635" s="209"/>
      <c r="IP635" s="209"/>
      <c r="IQ635" s="209"/>
      <c r="IR635" s="209"/>
      <c r="IS635" s="209"/>
      <c r="IT635" s="209"/>
      <c r="IU635" s="209"/>
      <c r="IV635" s="209"/>
      <c r="IW635" s="209"/>
      <c r="IX635" s="209"/>
      <c r="IY635" s="209"/>
      <c r="IZ635" s="209"/>
      <c r="JA635" s="209"/>
      <c r="JB635" s="209"/>
      <c r="JC635" s="209"/>
      <c r="JD635" s="209"/>
      <c r="JE635" s="209"/>
      <c r="JF635" s="209"/>
      <c r="JG635" s="209"/>
    </row>
    <row r="636" spans="102:267" hidden="1">
      <c r="CX636" s="211"/>
      <c r="CY636" s="217"/>
      <c r="CZ636" s="217"/>
      <c r="DA636" s="217"/>
      <c r="DB636" s="462"/>
      <c r="DC636" s="217"/>
      <c r="DD636" s="209"/>
      <c r="DE636" s="209"/>
      <c r="DF636" s="1561"/>
      <c r="DG636" s="1561"/>
      <c r="DH636" s="209"/>
      <c r="DI636" s="209"/>
      <c r="DJ636" s="217"/>
      <c r="DK636" s="209"/>
      <c r="DL636" s="217"/>
      <c r="DM636" s="209"/>
      <c r="DN636" s="209"/>
      <c r="DO636" s="209"/>
      <c r="DP636" s="209"/>
      <c r="DQ636" s="1561"/>
      <c r="DR636" s="209"/>
      <c r="DS636" s="209"/>
      <c r="DT636" s="209"/>
      <c r="DU636" s="209"/>
      <c r="DV636" s="209"/>
      <c r="DW636" s="1561"/>
      <c r="DX636" s="1561"/>
      <c r="DY636" s="209"/>
      <c r="DZ636" s="209"/>
      <c r="EA636" s="209"/>
      <c r="EB636" s="209"/>
      <c r="EC636" s="209"/>
      <c r="ED636" s="209"/>
      <c r="EE636" s="209"/>
      <c r="EF636" s="209"/>
      <c r="EG636" s="209"/>
      <c r="EH636" s="209"/>
      <c r="EI636" s="209"/>
      <c r="EJ636" s="299"/>
      <c r="EK636" s="220"/>
      <c r="EL636" s="209"/>
      <c r="EM636" s="209"/>
      <c r="EN636" s="211"/>
      <c r="EO636" s="211"/>
      <c r="EP636" s="217"/>
      <c r="EQ636" s="209"/>
      <c r="ER636" s="209"/>
      <c r="ES636" s="209"/>
      <c r="ET636" s="209"/>
      <c r="EU636" s="209"/>
      <c r="EV636" s="209"/>
      <c r="EW636" s="209"/>
      <c r="EX636" s="209"/>
      <c r="EY636" s="209"/>
      <c r="EZ636" s="209"/>
      <c r="FA636" s="209"/>
      <c r="FB636" s="209"/>
      <c r="FC636" s="209"/>
      <c r="FD636" s="209"/>
      <c r="FE636" s="209"/>
      <c r="FF636" s="220"/>
      <c r="FG636" s="220"/>
      <c r="FH636" s="209"/>
      <c r="FI636" s="209"/>
      <c r="FJ636" s="209"/>
      <c r="FK636" s="209"/>
      <c r="FL636" s="209"/>
      <c r="FM636" s="209"/>
      <c r="FN636" s="209"/>
      <c r="FO636" s="209"/>
      <c r="FP636" s="209"/>
      <c r="FQ636" s="209"/>
      <c r="FR636" s="209"/>
      <c r="FS636" s="209"/>
      <c r="FT636" s="209"/>
      <c r="FU636" s="209"/>
      <c r="FV636" s="209"/>
      <c r="FW636" s="209"/>
      <c r="FX636" s="209"/>
      <c r="FY636" s="209"/>
      <c r="FZ636" s="209"/>
      <c r="GA636" s="209"/>
      <c r="GB636" s="209"/>
      <c r="GC636" s="209"/>
      <c r="GD636" s="209"/>
      <c r="GE636" s="209"/>
      <c r="GF636" s="209"/>
      <c r="GG636" s="209"/>
      <c r="GH636" s="209"/>
      <c r="GI636" s="209"/>
      <c r="GJ636" s="209"/>
      <c r="GK636" s="209"/>
      <c r="GL636" s="209"/>
      <c r="GM636" s="209"/>
      <c r="GN636" s="209"/>
      <c r="GO636" s="209"/>
      <c r="GP636" s="209"/>
      <c r="GQ636" s="209"/>
      <c r="GR636" s="209"/>
      <c r="GS636" s="209"/>
      <c r="GT636" s="209"/>
      <c r="GU636" s="209"/>
      <c r="GV636" s="209"/>
      <c r="GW636" s="209"/>
      <c r="GX636" s="209"/>
      <c r="GY636" s="209"/>
      <c r="GZ636" s="209"/>
      <c r="HA636" s="209"/>
      <c r="HB636" s="209"/>
      <c r="HC636" s="209"/>
      <c r="HD636" s="209"/>
      <c r="HE636" s="209"/>
      <c r="HF636" s="209"/>
      <c r="HG636" s="209"/>
      <c r="HH636" s="209"/>
      <c r="HI636" s="209"/>
      <c r="HJ636" s="209"/>
      <c r="HK636" s="209"/>
      <c r="HL636" s="209"/>
      <c r="HM636" s="209"/>
      <c r="HN636" s="209"/>
      <c r="HO636" s="209"/>
      <c r="HP636" s="209"/>
      <c r="HQ636" s="209"/>
      <c r="HR636" s="209"/>
      <c r="HS636" s="209"/>
      <c r="HT636" s="209"/>
      <c r="HU636" s="209"/>
      <c r="HV636" s="209"/>
      <c r="HW636" s="209"/>
      <c r="HX636" s="209"/>
      <c r="HY636" s="209"/>
      <c r="HZ636" s="209"/>
      <c r="IA636" s="209"/>
      <c r="IB636" s="209"/>
      <c r="IC636" s="209"/>
      <c r="ID636" s="209"/>
      <c r="IE636" s="209"/>
      <c r="IF636" s="209"/>
      <c r="IG636" s="209"/>
      <c r="IH636" s="209"/>
      <c r="II636" s="209"/>
      <c r="IJ636" s="209"/>
      <c r="IK636" s="209"/>
      <c r="IL636" s="209"/>
      <c r="IM636" s="209"/>
      <c r="IN636" s="209"/>
      <c r="IO636" s="209"/>
      <c r="IP636" s="209"/>
      <c r="IQ636" s="209"/>
      <c r="IR636" s="209"/>
      <c r="IS636" s="209"/>
      <c r="IT636" s="209"/>
      <c r="IU636" s="209"/>
      <c r="IV636" s="209"/>
      <c r="IW636" s="209"/>
      <c r="IX636" s="209"/>
      <c r="IY636" s="209"/>
      <c r="IZ636" s="209"/>
      <c r="JA636" s="209"/>
      <c r="JB636" s="209"/>
      <c r="JC636" s="209"/>
      <c r="JD636" s="209"/>
      <c r="JE636" s="209"/>
      <c r="JF636" s="209"/>
      <c r="JG636" s="209"/>
    </row>
    <row r="637" spans="102:267" hidden="1">
      <c r="CX637" s="211"/>
      <c r="CY637" s="217"/>
      <c r="CZ637" s="217"/>
      <c r="DA637" s="217"/>
      <c r="DB637" s="462"/>
      <c r="DC637" s="217"/>
      <c r="DD637" s="209"/>
      <c r="DE637" s="209"/>
      <c r="DF637" s="1561"/>
      <c r="DG637" s="1561"/>
      <c r="DH637" s="209"/>
      <c r="DI637" s="209"/>
      <c r="DJ637" s="217"/>
      <c r="DK637" s="209"/>
      <c r="DL637" s="217"/>
      <c r="DM637" s="209"/>
      <c r="DN637" s="209"/>
      <c r="DO637" s="209"/>
      <c r="DP637" s="209"/>
      <c r="DQ637" s="1561"/>
      <c r="DR637" s="209"/>
      <c r="DS637" s="209"/>
      <c r="DT637" s="209"/>
      <c r="DU637" s="209"/>
      <c r="DV637" s="209"/>
      <c r="DW637" s="1561"/>
      <c r="DX637" s="1561"/>
      <c r="DY637" s="209"/>
      <c r="DZ637" s="209"/>
      <c r="EA637" s="209"/>
      <c r="EB637" s="209"/>
      <c r="EC637" s="209"/>
      <c r="ED637" s="209"/>
      <c r="EE637" s="209"/>
      <c r="EF637" s="209"/>
      <c r="EG637" s="209"/>
      <c r="EH637" s="209"/>
      <c r="EI637" s="209"/>
      <c r="EJ637" s="299"/>
      <c r="EK637" s="220"/>
      <c r="EL637" s="209"/>
      <c r="EM637" s="209"/>
      <c r="EN637" s="211"/>
      <c r="EO637" s="211"/>
      <c r="EP637" s="217"/>
      <c r="EQ637" s="209"/>
      <c r="ER637" s="209"/>
      <c r="ES637" s="209"/>
      <c r="ET637" s="209"/>
      <c r="EU637" s="209"/>
      <c r="EV637" s="209"/>
      <c r="EW637" s="209"/>
      <c r="EX637" s="209"/>
      <c r="EY637" s="209"/>
      <c r="EZ637" s="209"/>
      <c r="FA637" s="209"/>
      <c r="FB637" s="209"/>
      <c r="FC637" s="209"/>
      <c r="FD637" s="209"/>
      <c r="FE637" s="209"/>
      <c r="FF637" s="220"/>
      <c r="FG637" s="220"/>
      <c r="FH637" s="209"/>
      <c r="FI637" s="209"/>
      <c r="FJ637" s="209"/>
      <c r="FK637" s="209"/>
      <c r="FL637" s="209"/>
      <c r="FM637" s="209"/>
      <c r="FN637" s="209"/>
      <c r="FO637" s="209"/>
      <c r="FP637" s="209"/>
      <c r="FQ637" s="209"/>
      <c r="FR637" s="209"/>
      <c r="FS637" s="209"/>
      <c r="FT637" s="209"/>
      <c r="FU637" s="209"/>
      <c r="FV637" s="209"/>
      <c r="FW637" s="209"/>
      <c r="FX637" s="209"/>
      <c r="FY637" s="209"/>
      <c r="FZ637" s="209"/>
      <c r="GA637" s="209"/>
      <c r="GB637" s="209"/>
      <c r="GC637" s="209"/>
      <c r="GD637" s="209"/>
      <c r="GE637" s="209"/>
      <c r="GF637" s="209"/>
      <c r="GG637" s="209"/>
      <c r="GH637" s="209"/>
      <c r="GI637" s="209"/>
      <c r="GJ637" s="209"/>
      <c r="GK637" s="209"/>
      <c r="GL637" s="209"/>
      <c r="GM637" s="209"/>
      <c r="GN637" s="209"/>
      <c r="GO637" s="209"/>
      <c r="GP637" s="209"/>
      <c r="GQ637" s="209"/>
      <c r="GR637" s="209"/>
      <c r="GS637" s="209"/>
      <c r="GT637" s="209"/>
      <c r="GU637" s="209"/>
      <c r="GV637" s="209"/>
      <c r="GW637" s="209"/>
      <c r="GX637" s="209"/>
      <c r="GY637" s="209"/>
      <c r="GZ637" s="209"/>
      <c r="HA637" s="209"/>
      <c r="HB637" s="209"/>
      <c r="HC637" s="209"/>
      <c r="HD637" s="209"/>
      <c r="HE637" s="209"/>
      <c r="HF637" s="209"/>
      <c r="HG637" s="209"/>
      <c r="HH637" s="209"/>
      <c r="HI637" s="209"/>
      <c r="HJ637" s="209"/>
      <c r="HK637" s="209"/>
      <c r="HL637" s="209"/>
      <c r="HM637" s="209"/>
      <c r="HN637" s="209"/>
      <c r="HO637" s="209"/>
      <c r="HP637" s="209"/>
      <c r="HQ637" s="209"/>
      <c r="HR637" s="209"/>
      <c r="HS637" s="209"/>
      <c r="HT637" s="209"/>
      <c r="HU637" s="209"/>
      <c r="HV637" s="209"/>
      <c r="HW637" s="209"/>
      <c r="HX637" s="209"/>
      <c r="HY637" s="209"/>
      <c r="HZ637" s="209"/>
      <c r="IA637" s="209"/>
      <c r="IB637" s="209"/>
      <c r="IC637" s="209"/>
      <c r="ID637" s="209"/>
      <c r="IE637" s="209"/>
      <c r="IF637" s="209"/>
      <c r="IG637" s="209"/>
      <c r="IH637" s="209"/>
      <c r="II637" s="209"/>
      <c r="IJ637" s="209"/>
      <c r="IK637" s="209"/>
      <c r="IL637" s="209"/>
      <c r="IM637" s="209"/>
      <c r="IN637" s="209"/>
      <c r="IO637" s="209"/>
      <c r="IP637" s="209"/>
      <c r="IQ637" s="209"/>
      <c r="IR637" s="209"/>
      <c r="IS637" s="209"/>
      <c r="IT637" s="209"/>
      <c r="IU637" s="209"/>
      <c r="IV637" s="209"/>
      <c r="IW637" s="209"/>
      <c r="IX637" s="209"/>
      <c r="IY637" s="209"/>
      <c r="IZ637" s="209"/>
      <c r="JA637" s="209"/>
      <c r="JB637" s="209"/>
      <c r="JC637" s="209"/>
      <c r="JD637" s="209"/>
      <c r="JE637" s="209"/>
      <c r="JF637" s="209"/>
      <c r="JG637" s="209"/>
    </row>
    <row r="638" spans="102:267" hidden="1">
      <c r="CX638" s="211"/>
      <c r="CY638" s="217"/>
      <c r="CZ638" s="217"/>
      <c r="DA638" s="217"/>
      <c r="DB638" s="462"/>
      <c r="DC638" s="217"/>
      <c r="DD638" s="209"/>
      <c r="DE638" s="209"/>
      <c r="DF638" s="1561"/>
      <c r="DG638" s="1561"/>
      <c r="DH638" s="209"/>
      <c r="DI638" s="209"/>
      <c r="DJ638" s="217"/>
      <c r="DK638" s="209"/>
      <c r="DL638" s="217"/>
      <c r="DM638" s="209"/>
      <c r="DN638" s="209"/>
      <c r="DO638" s="209"/>
      <c r="DP638" s="209"/>
      <c r="DQ638" s="1561"/>
      <c r="DR638" s="209"/>
      <c r="DS638" s="209"/>
      <c r="DT638" s="209"/>
      <c r="DU638" s="209"/>
      <c r="DV638" s="209"/>
      <c r="DW638" s="1561"/>
      <c r="DX638" s="1561"/>
      <c r="DY638" s="209"/>
      <c r="DZ638" s="209"/>
      <c r="EA638" s="209"/>
      <c r="EB638" s="209"/>
      <c r="EC638" s="209"/>
      <c r="ED638" s="209"/>
      <c r="EE638" s="209"/>
      <c r="EF638" s="209"/>
      <c r="EG638" s="209"/>
      <c r="EH638" s="209"/>
      <c r="EI638" s="209"/>
      <c r="EJ638" s="299"/>
      <c r="EK638" s="220"/>
      <c r="EL638" s="209"/>
      <c r="EM638" s="209"/>
      <c r="EN638" s="211"/>
      <c r="EO638" s="211"/>
      <c r="EP638" s="217"/>
      <c r="EQ638" s="209"/>
      <c r="ER638" s="209"/>
      <c r="ES638" s="209"/>
      <c r="ET638" s="209"/>
      <c r="EU638" s="209"/>
      <c r="EV638" s="209"/>
      <c r="EW638" s="209"/>
      <c r="EX638" s="209"/>
      <c r="EY638" s="209"/>
      <c r="EZ638" s="209"/>
      <c r="FA638" s="209"/>
      <c r="FB638" s="209"/>
      <c r="FC638" s="209"/>
      <c r="FD638" s="209"/>
      <c r="FE638" s="209"/>
      <c r="FF638" s="220"/>
      <c r="FG638" s="220"/>
      <c r="FH638" s="209"/>
      <c r="FI638" s="209"/>
      <c r="FJ638" s="209"/>
      <c r="FK638" s="209"/>
      <c r="FL638" s="209"/>
      <c r="FM638" s="209"/>
      <c r="FN638" s="209"/>
      <c r="FO638" s="209"/>
      <c r="FP638" s="209"/>
      <c r="FQ638" s="209"/>
      <c r="FR638" s="209"/>
      <c r="FS638" s="209"/>
      <c r="FT638" s="209"/>
      <c r="FU638" s="209"/>
      <c r="FV638" s="209"/>
      <c r="FW638" s="209"/>
      <c r="FX638" s="209"/>
      <c r="FY638" s="209"/>
      <c r="FZ638" s="209"/>
      <c r="GA638" s="209"/>
      <c r="GB638" s="209"/>
      <c r="GC638" s="209"/>
      <c r="GD638" s="209"/>
      <c r="GE638" s="209"/>
      <c r="GF638" s="209"/>
      <c r="GG638" s="209"/>
      <c r="GH638" s="209"/>
      <c r="GI638" s="209"/>
      <c r="GJ638" s="209"/>
      <c r="GK638" s="209"/>
      <c r="GL638" s="209"/>
      <c r="GM638" s="209"/>
      <c r="GN638" s="209"/>
      <c r="GO638" s="209"/>
      <c r="GP638" s="209"/>
      <c r="GQ638" s="209"/>
      <c r="GR638" s="209"/>
      <c r="GS638" s="209"/>
      <c r="GT638" s="209"/>
      <c r="GU638" s="209"/>
      <c r="GV638" s="209"/>
      <c r="GW638" s="209"/>
      <c r="GX638" s="209"/>
      <c r="GY638" s="209"/>
      <c r="GZ638" s="209"/>
      <c r="HA638" s="209"/>
      <c r="HB638" s="209"/>
      <c r="HC638" s="209"/>
      <c r="HD638" s="209"/>
      <c r="HE638" s="209"/>
      <c r="HF638" s="209"/>
      <c r="HG638" s="209"/>
      <c r="HH638" s="209"/>
      <c r="HI638" s="209"/>
      <c r="HJ638" s="209"/>
      <c r="HK638" s="209"/>
      <c r="HL638" s="209"/>
      <c r="HM638" s="209"/>
      <c r="HN638" s="209"/>
      <c r="HO638" s="209"/>
      <c r="HP638" s="209"/>
      <c r="HQ638" s="209"/>
      <c r="HR638" s="209"/>
      <c r="HS638" s="209"/>
      <c r="HT638" s="209"/>
      <c r="HU638" s="209"/>
      <c r="HV638" s="209"/>
      <c r="HW638" s="209"/>
      <c r="HX638" s="209"/>
      <c r="HY638" s="209"/>
      <c r="HZ638" s="209"/>
      <c r="IA638" s="209"/>
      <c r="IB638" s="209"/>
      <c r="IC638" s="209"/>
      <c r="ID638" s="209"/>
      <c r="IE638" s="209"/>
      <c r="IF638" s="209"/>
      <c r="IG638" s="209"/>
      <c r="IH638" s="209"/>
      <c r="II638" s="209"/>
      <c r="IJ638" s="209"/>
      <c r="IK638" s="209"/>
      <c r="IL638" s="209"/>
      <c r="IM638" s="209"/>
      <c r="IN638" s="209"/>
      <c r="IO638" s="209"/>
      <c r="IP638" s="209"/>
      <c r="IQ638" s="209"/>
      <c r="IR638" s="209"/>
      <c r="IS638" s="209"/>
      <c r="IT638" s="209"/>
      <c r="IU638" s="209"/>
      <c r="IV638" s="209"/>
      <c r="IW638" s="209"/>
      <c r="IX638" s="209"/>
      <c r="IY638" s="209"/>
      <c r="IZ638" s="209"/>
      <c r="JA638" s="209"/>
      <c r="JB638" s="209"/>
      <c r="JC638" s="209"/>
      <c r="JD638" s="209"/>
      <c r="JE638" s="209"/>
      <c r="JF638" s="209"/>
      <c r="JG638" s="209"/>
    </row>
    <row r="639" spans="102:267" hidden="1">
      <c r="CX639" s="211"/>
      <c r="CY639" s="217"/>
      <c r="CZ639" s="217"/>
      <c r="DA639" s="217"/>
      <c r="DB639" s="462"/>
      <c r="DC639" s="217"/>
      <c r="DD639" s="209"/>
      <c r="DE639" s="209"/>
      <c r="DF639" s="1561"/>
      <c r="DG639" s="1561"/>
      <c r="DH639" s="209"/>
      <c r="DI639" s="209"/>
      <c r="DJ639" s="217"/>
      <c r="DK639" s="209"/>
      <c r="DL639" s="217"/>
      <c r="DM639" s="209"/>
      <c r="DN639" s="209"/>
      <c r="DO639" s="209"/>
      <c r="DP639" s="209"/>
      <c r="DQ639" s="1561"/>
      <c r="DR639" s="209"/>
      <c r="DS639" s="209"/>
      <c r="DT639" s="209"/>
      <c r="DU639" s="209"/>
      <c r="DV639" s="209"/>
      <c r="DW639" s="1561"/>
      <c r="DX639" s="1561"/>
      <c r="DY639" s="209"/>
      <c r="DZ639" s="209"/>
      <c r="EA639" s="209"/>
      <c r="EB639" s="209"/>
      <c r="EC639" s="209"/>
      <c r="ED639" s="209"/>
      <c r="EE639" s="209"/>
      <c r="EF639" s="209"/>
      <c r="EG639" s="209"/>
      <c r="EH639" s="209"/>
      <c r="EI639" s="209"/>
      <c r="EJ639" s="299"/>
      <c r="EK639" s="220"/>
      <c r="EL639" s="209"/>
      <c r="EM639" s="209"/>
      <c r="EN639" s="211"/>
      <c r="EO639" s="211"/>
      <c r="EP639" s="217"/>
      <c r="EQ639" s="209"/>
      <c r="ER639" s="209"/>
      <c r="ES639" s="209"/>
      <c r="ET639" s="209"/>
      <c r="EU639" s="209"/>
      <c r="EV639" s="209"/>
      <c r="EW639" s="209"/>
      <c r="EX639" s="209"/>
      <c r="EY639" s="209"/>
      <c r="EZ639" s="209"/>
      <c r="FA639" s="209"/>
      <c r="FB639" s="209"/>
      <c r="FC639" s="209"/>
      <c r="FD639" s="209"/>
      <c r="FE639" s="209"/>
      <c r="FF639" s="220"/>
      <c r="FG639" s="220"/>
      <c r="FH639" s="209"/>
      <c r="FI639" s="209"/>
      <c r="FJ639" s="209"/>
      <c r="FK639" s="209"/>
      <c r="FL639" s="209"/>
      <c r="FM639" s="209"/>
      <c r="FN639" s="209"/>
      <c r="FO639" s="209"/>
      <c r="FP639" s="209"/>
      <c r="FQ639" s="209"/>
      <c r="FR639" s="209"/>
      <c r="FS639" s="209"/>
      <c r="FT639" s="209"/>
      <c r="FU639" s="209"/>
      <c r="FV639" s="209"/>
      <c r="FW639" s="209"/>
      <c r="FX639" s="209"/>
      <c r="FY639" s="209"/>
      <c r="FZ639" s="209"/>
      <c r="GA639" s="209"/>
      <c r="GB639" s="209"/>
      <c r="GC639" s="209"/>
      <c r="GD639" s="209"/>
      <c r="GE639" s="209"/>
      <c r="GF639" s="209"/>
      <c r="GG639" s="209"/>
      <c r="GH639" s="209"/>
      <c r="GI639" s="209"/>
      <c r="GJ639" s="209"/>
      <c r="GK639" s="209"/>
      <c r="GL639" s="209"/>
      <c r="GM639" s="209"/>
      <c r="GN639" s="209"/>
      <c r="GO639" s="209"/>
      <c r="GP639" s="209"/>
      <c r="GQ639" s="209"/>
      <c r="GR639" s="209"/>
      <c r="GS639" s="209"/>
      <c r="GT639" s="209"/>
      <c r="GU639" s="209"/>
      <c r="GV639" s="209"/>
      <c r="GW639" s="209"/>
      <c r="GX639" s="209"/>
      <c r="GY639" s="209"/>
      <c r="GZ639" s="209"/>
      <c r="HA639" s="209"/>
      <c r="HB639" s="209"/>
      <c r="HC639" s="209"/>
      <c r="HD639" s="209"/>
      <c r="HE639" s="209"/>
      <c r="HF639" s="209"/>
      <c r="HG639" s="209"/>
      <c r="HH639" s="209"/>
      <c r="HI639" s="209"/>
      <c r="HJ639" s="209"/>
      <c r="HK639" s="209"/>
      <c r="HL639" s="209"/>
      <c r="HM639" s="209"/>
      <c r="HN639" s="209"/>
      <c r="HO639" s="209"/>
      <c r="HP639" s="209"/>
      <c r="HQ639" s="209"/>
      <c r="HR639" s="209"/>
      <c r="HS639" s="209"/>
      <c r="HT639" s="209"/>
      <c r="HU639" s="209"/>
      <c r="HV639" s="209"/>
      <c r="HW639" s="209"/>
      <c r="HX639" s="209"/>
      <c r="HY639" s="209"/>
      <c r="HZ639" s="209"/>
      <c r="IA639" s="209"/>
      <c r="IB639" s="209"/>
      <c r="IC639" s="209"/>
      <c r="ID639" s="209"/>
      <c r="IE639" s="209"/>
      <c r="IF639" s="209"/>
      <c r="IG639" s="209"/>
      <c r="IH639" s="209"/>
      <c r="II639" s="209"/>
      <c r="IJ639" s="209"/>
      <c r="IK639" s="209"/>
      <c r="IL639" s="209"/>
      <c r="IM639" s="209"/>
      <c r="IN639" s="209"/>
      <c r="IO639" s="209"/>
      <c r="IP639" s="209"/>
      <c r="IQ639" s="209"/>
      <c r="IR639" s="209"/>
      <c r="IS639" s="209"/>
      <c r="IT639" s="209"/>
      <c r="IU639" s="209"/>
      <c r="IV639" s="209"/>
      <c r="IW639" s="209"/>
      <c r="IX639" s="209"/>
      <c r="IY639" s="209"/>
      <c r="IZ639" s="209"/>
      <c r="JA639" s="209"/>
      <c r="JB639" s="209"/>
      <c r="JC639" s="209"/>
      <c r="JD639" s="209"/>
      <c r="JE639" s="209"/>
      <c r="JF639" s="209"/>
      <c r="JG639" s="209"/>
    </row>
    <row r="640" spans="102:267" hidden="1">
      <c r="CX640" s="211"/>
      <c r="CY640" s="217"/>
      <c r="CZ640" s="217"/>
      <c r="DA640" s="217"/>
      <c r="DB640" s="462"/>
      <c r="DC640" s="217"/>
      <c r="DD640" s="209"/>
      <c r="DE640" s="209"/>
      <c r="DF640" s="1561"/>
      <c r="DG640" s="1561"/>
      <c r="DH640" s="209"/>
      <c r="DI640" s="209"/>
      <c r="DJ640" s="217"/>
      <c r="DK640" s="209"/>
      <c r="DL640" s="217"/>
      <c r="DM640" s="209"/>
      <c r="DN640" s="209"/>
      <c r="DO640" s="209"/>
      <c r="DP640" s="209"/>
      <c r="DQ640" s="1561"/>
      <c r="DR640" s="209"/>
      <c r="DS640" s="209"/>
      <c r="DT640" s="209"/>
      <c r="DU640" s="209"/>
      <c r="DV640" s="209"/>
      <c r="DW640" s="1561"/>
      <c r="DX640" s="1561"/>
      <c r="DY640" s="209"/>
      <c r="DZ640" s="209"/>
      <c r="EA640" s="209"/>
      <c r="EB640" s="209"/>
      <c r="EC640" s="209"/>
      <c r="ED640" s="209"/>
      <c r="EE640" s="209"/>
      <c r="EF640" s="209"/>
      <c r="EG640" s="209"/>
      <c r="EH640" s="209"/>
      <c r="EI640" s="209"/>
      <c r="EJ640" s="299"/>
      <c r="EK640" s="220"/>
      <c r="EL640" s="209"/>
      <c r="EM640" s="209"/>
      <c r="EN640" s="211"/>
      <c r="EO640" s="211"/>
      <c r="EP640" s="217"/>
      <c r="EQ640" s="209"/>
      <c r="ER640" s="209"/>
      <c r="ES640" s="209"/>
      <c r="ET640" s="209"/>
      <c r="EU640" s="209"/>
      <c r="EV640" s="209"/>
      <c r="EW640" s="209"/>
      <c r="EX640" s="209"/>
      <c r="EY640" s="209"/>
      <c r="EZ640" s="209"/>
      <c r="FA640" s="209"/>
      <c r="FB640" s="209"/>
      <c r="FC640" s="209"/>
      <c r="FD640" s="209"/>
      <c r="FE640" s="209"/>
      <c r="FF640" s="220"/>
      <c r="FG640" s="220"/>
      <c r="FH640" s="209"/>
      <c r="FI640" s="209"/>
      <c r="FJ640" s="209"/>
      <c r="FK640" s="209"/>
      <c r="FL640" s="209"/>
      <c r="FM640" s="209"/>
      <c r="FN640" s="209"/>
      <c r="FO640" s="209"/>
      <c r="FP640" s="209"/>
      <c r="FQ640" s="209"/>
      <c r="FR640" s="209"/>
      <c r="FS640" s="209"/>
      <c r="FT640" s="209"/>
      <c r="FU640" s="209"/>
      <c r="FV640" s="209"/>
      <c r="FW640" s="209"/>
      <c r="FX640" s="209"/>
      <c r="FY640" s="209"/>
      <c r="FZ640" s="209"/>
      <c r="GA640" s="209"/>
      <c r="GB640" s="209"/>
      <c r="GC640" s="209"/>
      <c r="GD640" s="209"/>
      <c r="GE640" s="209"/>
      <c r="GF640" s="209"/>
      <c r="GG640" s="209"/>
      <c r="GH640" s="209"/>
      <c r="GI640" s="209"/>
      <c r="GJ640" s="209"/>
      <c r="GK640" s="209"/>
      <c r="GL640" s="209"/>
      <c r="GM640" s="209"/>
      <c r="GN640" s="209"/>
      <c r="GO640" s="209"/>
      <c r="GP640" s="209"/>
      <c r="GQ640" s="209"/>
      <c r="GR640" s="209"/>
      <c r="GS640" s="209"/>
      <c r="GT640" s="209"/>
      <c r="GU640" s="209"/>
      <c r="GV640" s="209"/>
      <c r="GW640" s="209"/>
      <c r="GX640" s="209"/>
      <c r="GY640" s="209"/>
      <c r="GZ640" s="209"/>
      <c r="HA640" s="209"/>
      <c r="HB640" s="209"/>
      <c r="HC640" s="209"/>
      <c r="HD640" s="209"/>
      <c r="HE640" s="209"/>
      <c r="HF640" s="209"/>
      <c r="HG640" s="209"/>
      <c r="HH640" s="209"/>
      <c r="HI640" s="209"/>
      <c r="HJ640" s="209"/>
      <c r="HK640" s="209"/>
      <c r="HL640" s="209"/>
      <c r="HM640" s="209"/>
      <c r="HN640" s="209"/>
      <c r="HO640" s="209"/>
      <c r="HP640" s="209"/>
      <c r="HQ640" s="209"/>
      <c r="HR640" s="209"/>
      <c r="HS640" s="209"/>
      <c r="HT640" s="209"/>
      <c r="HU640" s="209"/>
      <c r="HV640" s="209"/>
      <c r="HW640" s="209"/>
      <c r="HX640" s="209"/>
      <c r="HY640" s="209"/>
      <c r="HZ640" s="209"/>
      <c r="IA640" s="209"/>
      <c r="IB640" s="209"/>
      <c r="IC640" s="209"/>
      <c r="ID640" s="209"/>
      <c r="IE640" s="209"/>
      <c r="IF640" s="209"/>
      <c r="IG640" s="209"/>
      <c r="IH640" s="209"/>
      <c r="II640" s="209"/>
      <c r="IJ640" s="209"/>
      <c r="IK640" s="209"/>
      <c r="IL640" s="209"/>
      <c r="IM640" s="209"/>
      <c r="IN640" s="209"/>
      <c r="IO640" s="209"/>
      <c r="IP640" s="209"/>
      <c r="IQ640" s="209"/>
      <c r="IR640" s="209"/>
      <c r="IS640" s="209"/>
      <c r="IT640" s="209"/>
      <c r="IU640" s="209"/>
      <c r="IV640" s="209"/>
      <c r="IW640" s="209"/>
      <c r="IX640" s="209"/>
      <c r="IY640" s="209"/>
      <c r="IZ640" s="209"/>
      <c r="JA640" s="209"/>
      <c r="JB640" s="209"/>
      <c r="JC640" s="209"/>
      <c r="JD640" s="209"/>
      <c r="JE640" s="209"/>
      <c r="JF640" s="209"/>
      <c r="JG640" s="209"/>
    </row>
    <row r="641" spans="102:267" hidden="1">
      <c r="CX641" s="211"/>
      <c r="CY641" s="217"/>
      <c r="CZ641" s="217"/>
      <c r="DA641" s="217"/>
      <c r="DB641" s="462"/>
      <c r="DC641" s="217"/>
      <c r="DD641" s="209"/>
      <c r="DE641" s="209"/>
      <c r="DF641" s="1561"/>
      <c r="DG641" s="1561"/>
      <c r="DH641" s="209"/>
      <c r="DI641" s="209"/>
      <c r="DJ641" s="217"/>
      <c r="DK641" s="209"/>
      <c r="DL641" s="217"/>
      <c r="DM641" s="209"/>
      <c r="DN641" s="209"/>
      <c r="DO641" s="209"/>
      <c r="DP641" s="209"/>
      <c r="DQ641" s="1561"/>
      <c r="DR641" s="209"/>
      <c r="DS641" s="209"/>
      <c r="DT641" s="209"/>
      <c r="DU641" s="209"/>
      <c r="DV641" s="209"/>
      <c r="DW641" s="1561"/>
      <c r="DX641" s="1561"/>
      <c r="DY641" s="209"/>
      <c r="DZ641" s="209"/>
      <c r="EA641" s="209"/>
      <c r="EB641" s="209"/>
      <c r="EC641" s="209"/>
      <c r="ED641" s="209"/>
      <c r="EE641" s="209"/>
      <c r="EF641" s="209"/>
      <c r="EG641" s="209"/>
      <c r="EH641" s="209"/>
      <c r="EI641" s="209"/>
      <c r="EJ641" s="299"/>
      <c r="EK641" s="220"/>
      <c r="EL641" s="209"/>
      <c r="EM641" s="209"/>
      <c r="EN641" s="211"/>
      <c r="EO641" s="211"/>
      <c r="EP641" s="217"/>
      <c r="EQ641" s="209"/>
      <c r="ER641" s="209"/>
      <c r="ES641" s="209"/>
      <c r="ET641" s="209"/>
      <c r="EU641" s="209"/>
      <c r="EV641" s="209"/>
      <c r="EW641" s="209"/>
      <c r="EX641" s="209"/>
      <c r="EY641" s="209"/>
      <c r="EZ641" s="209"/>
      <c r="FA641" s="209"/>
      <c r="FB641" s="209"/>
      <c r="FC641" s="209"/>
      <c r="FD641" s="209"/>
      <c r="FE641" s="209"/>
      <c r="FF641" s="220"/>
      <c r="FG641" s="220"/>
      <c r="FH641" s="209"/>
      <c r="FI641" s="209"/>
      <c r="FJ641" s="209"/>
      <c r="FK641" s="209"/>
      <c r="FL641" s="209"/>
      <c r="FM641" s="209"/>
      <c r="FN641" s="209"/>
      <c r="FO641" s="209"/>
      <c r="FP641" s="209"/>
      <c r="FQ641" s="209"/>
      <c r="FR641" s="209"/>
      <c r="FS641" s="209"/>
      <c r="FT641" s="209"/>
      <c r="FU641" s="209"/>
      <c r="FV641" s="209"/>
      <c r="FW641" s="209"/>
      <c r="FX641" s="209"/>
      <c r="FY641" s="209"/>
      <c r="FZ641" s="209"/>
      <c r="GA641" s="209"/>
      <c r="GB641" s="209"/>
      <c r="GC641" s="209"/>
      <c r="GD641" s="209"/>
      <c r="GE641" s="209"/>
      <c r="GF641" s="209"/>
      <c r="GG641" s="209"/>
      <c r="GH641" s="209"/>
      <c r="GI641" s="209"/>
      <c r="GJ641" s="209"/>
      <c r="GK641" s="209"/>
      <c r="GL641" s="209"/>
      <c r="GM641" s="209"/>
      <c r="GN641" s="209"/>
      <c r="GO641" s="209"/>
      <c r="GP641" s="209"/>
      <c r="GQ641" s="209"/>
      <c r="GR641" s="209"/>
      <c r="GS641" s="209"/>
      <c r="GT641" s="209"/>
      <c r="GU641" s="209"/>
      <c r="GV641" s="209"/>
      <c r="GW641" s="209"/>
      <c r="GX641" s="209"/>
      <c r="GY641" s="209"/>
      <c r="GZ641" s="209"/>
      <c r="HA641" s="209"/>
      <c r="HB641" s="209"/>
      <c r="HC641" s="209"/>
      <c r="HD641" s="209"/>
      <c r="HE641" s="209"/>
      <c r="HF641" s="209"/>
      <c r="HG641" s="209"/>
      <c r="HH641" s="209"/>
      <c r="HI641" s="209"/>
      <c r="HJ641" s="209"/>
      <c r="HK641" s="209"/>
      <c r="HL641" s="209"/>
      <c r="HM641" s="209"/>
      <c r="HN641" s="209"/>
      <c r="HO641" s="209"/>
      <c r="HP641" s="209"/>
      <c r="HQ641" s="209"/>
      <c r="HR641" s="209"/>
      <c r="HS641" s="209"/>
      <c r="HT641" s="209"/>
      <c r="HU641" s="209"/>
      <c r="HV641" s="209"/>
      <c r="HW641" s="209"/>
      <c r="HX641" s="209"/>
      <c r="HY641" s="209"/>
      <c r="HZ641" s="209"/>
      <c r="IA641" s="209"/>
      <c r="IB641" s="209"/>
      <c r="IC641" s="209"/>
      <c r="ID641" s="209"/>
      <c r="IE641" s="209"/>
      <c r="IF641" s="209"/>
      <c r="IG641" s="209"/>
      <c r="IH641" s="209"/>
      <c r="II641" s="209"/>
      <c r="IJ641" s="209"/>
      <c r="IK641" s="209"/>
      <c r="IL641" s="209"/>
      <c r="IM641" s="209"/>
      <c r="IN641" s="209"/>
      <c r="IO641" s="209"/>
      <c r="IP641" s="209"/>
      <c r="IQ641" s="209"/>
      <c r="IR641" s="209"/>
      <c r="IS641" s="209"/>
      <c r="IT641" s="209"/>
      <c r="IU641" s="209"/>
      <c r="IV641" s="209"/>
      <c r="IW641" s="209"/>
      <c r="IX641" s="209"/>
      <c r="IY641" s="209"/>
      <c r="IZ641" s="209"/>
      <c r="JA641" s="209"/>
      <c r="JB641" s="209"/>
      <c r="JC641" s="209"/>
      <c r="JD641" s="209"/>
      <c r="JE641" s="209"/>
      <c r="JF641" s="209"/>
      <c r="JG641" s="209"/>
    </row>
    <row r="642" spans="102:267" hidden="1">
      <c r="CX642" s="211"/>
      <c r="CY642" s="217"/>
      <c r="CZ642" s="217"/>
      <c r="DA642" s="217"/>
      <c r="DB642" s="462"/>
      <c r="DC642" s="217"/>
      <c r="DD642" s="209"/>
      <c r="DE642" s="209"/>
      <c r="DF642" s="1561"/>
      <c r="DG642" s="1561"/>
      <c r="DH642" s="209"/>
      <c r="DI642" s="209"/>
      <c r="DJ642" s="217"/>
      <c r="DK642" s="209"/>
      <c r="DL642" s="217"/>
      <c r="DM642" s="209"/>
      <c r="DN642" s="209"/>
      <c r="DO642" s="209"/>
      <c r="DP642" s="209"/>
      <c r="DQ642" s="1561"/>
      <c r="DR642" s="209"/>
      <c r="DS642" s="209"/>
      <c r="DT642" s="209"/>
      <c r="DU642" s="209"/>
      <c r="DV642" s="209"/>
      <c r="DW642" s="1561"/>
      <c r="DX642" s="1561"/>
      <c r="DY642" s="209"/>
      <c r="DZ642" s="209"/>
      <c r="EA642" s="209"/>
      <c r="EB642" s="209"/>
      <c r="EC642" s="209"/>
      <c r="ED642" s="209"/>
      <c r="EE642" s="209"/>
      <c r="EF642" s="209"/>
      <c r="EG642" s="209"/>
      <c r="EH642" s="209"/>
      <c r="EI642" s="209"/>
      <c r="EJ642" s="299"/>
      <c r="EK642" s="220"/>
      <c r="EL642" s="209"/>
      <c r="EM642" s="209"/>
      <c r="EN642" s="211"/>
      <c r="EO642" s="211"/>
      <c r="EP642" s="217"/>
      <c r="EQ642" s="209"/>
      <c r="ER642" s="209"/>
      <c r="ES642" s="209"/>
      <c r="ET642" s="209"/>
      <c r="EU642" s="209"/>
      <c r="EV642" s="209"/>
      <c r="EW642" s="209"/>
      <c r="EX642" s="209"/>
      <c r="EY642" s="209"/>
      <c r="EZ642" s="209"/>
      <c r="FA642" s="209"/>
      <c r="FB642" s="209"/>
      <c r="FC642" s="209"/>
      <c r="FD642" s="209"/>
      <c r="FE642" s="209"/>
      <c r="FF642" s="220"/>
      <c r="FG642" s="220"/>
      <c r="FH642" s="209"/>
      <c r="FI642" s="209"/>
      <c r="FJ642" s="209"/>
      <c r="FK642" s="209"/>
      <c r="FL642" s="209"/>
      <c r="FM642" s="209"/>
      <c r="FN642" s="209"/>
      <c r="FO642" s="209"/>
      <c r="FP642" s="209"/>
      <c r="FQ642" s="209"/>
      <c r="FR642" s="209"/>
      <c r="FS642" s="209"/>
      <c r="FT642" s="209"/>
      <c r="FU642" s="209"/>
      <c r="FV642" s="209"/>
      <c r="FW642" s="209"/>
      <c r="FX642" s="209"/>
      <c r="FY642" s="209"/>
      <c r="FZ642" s="209"/>
      <c r="GA642" s="209"/>
      <c r="GB642" s="209"/>
      <c r="GC642" s="209"/>
      <c r="GD642" s="209"/>
      <c r="GE642" s="209"/>
      <c r="GF642" s="209"/>
      <c r="GG642" s="209"/>
      <c r="GH642" s="209"/>
      <c r="GI642" s="209"/>
      <c r="GJ642" s="209"/>
      <c r="GK642" s="209"/>
      <c r="GL642" s="209"/>
      <c r="GM642" s="209"/>
      <c r="GN642" s="209"/>
      <c r="GO642" s="209"/>
      <c r="GP642" s="209"/>
      <c r="GQ642" s="209"/>
      <c r="GR642" s="209"/>
      <c r="GS642" s="209"/>
      <c r="GT642" s="209"/>
      <c r="GU642" s="209"/>
      <c r="GV642" s="209"/>
      <c r="GW642" s="209"/>
      <c r="GX642" s="209"/>
      <c r="GY642" s="209"/>
      <c r="GZ642" s="209"/>
      <c r="HA642" s="209"/>
      <c r="HB642" s="209"/>
      <c r="HC642" s="209"/>
      <c r="HD642" s="209"/>
      <c r="HE642" s="209"/>
      <c r="HF642" s="209"/>
      <c r="HG642" s="209"/>
      <c r="HH642" s="209"/>
      <c r="HI642" s="209"/>
      <c r="HJ642" s="209"/>
      <c r="HK642" s="209"/>
      <c r="HL642" s="209"/>
      <c r="HM642" s="209"/>
      <c r="HN642" s="209"/>
      <c r="HO642" s="209"/>
      <c r="HP642" s="209"/>
      <c r="HQ642" s="209"/>
      <c r="HR642" s="209"/>
      <c r="HS642" s="209"/>
      <c r="HT642" s="209"/>
      <c r="HU642" s="209"/>
      <c r="HV642" s="209"/>
      <c r="HW642" s="209"/>
      <c r="HX642" s="209"/>
      <c r="HY642" s="209"/>
      <c r="HZ642" s="209"/>
      <c r="IA642" s="209"/>
      <c r="IB642" s="209"/>
      <c r="IC642" s="209"/>
      <c r="ID642" s="209"/>
      <c r="IE642" s="209"/>
      <c r="IF642" s="209"/>
      <c r="IG642" s="209"/>
      <c r="IH642" s="209"/>
      <c r="II642" s="209"/>
      <c r="IJ642" s="209"/>
      <c r="IK642" s="209"/>
      <c r="IL642" s="209"/>
      <c r="IM642" s="209"/>
      <c r="IN642" s="209"/>
      <c r="IO642" s="209"/>
      <c r="IP642" s="209"/>
      <c r="IQ642" s="209"/>
      <c r="IR642" s="209"/>
      <c r="IS642" s="209"/>
      <c r="IT642" s="209"/>
      <c r="IU642" s="209"/>
      <c r="IV642" s="209"/>
      <c r="IW642" s="209"/>
      <c r="IX642" s="209"/>
      <c r="IY642" s="209"/>
      <c r="IZ642" s="209"/>
      <c r="JA642" s="209"/>
      <c r="JB642" s="209"/>
      <c r="JC642" s="209"/>
      <c r="JD642" s="209"/>
      <c r="JE642" s="209"/>
      <c r="JF642" s="209"/>
      <c r="JG642" s="209"/>
    </row>
    <row r="643" spans="102:267" hidden="1">
      <c r="CX643" s="211"/>
      <c r="CY643" s="217"/>
      <c r="CZ643" s="217"/>
      <c r="DA643" s="217"/>
      <c r="DB643" s="462"/>
      <c r="DC643" s="217"/>
      <c r="DD643" s="209"/>
      <c r="DE643" s="209"/>
      <c r="DF643" s="1561"/>
      <c r="DG643" s="1561"/>
      <c r="DH643" s="209"/>
      <c r="DI643" s="209"/>
      <c r="DJ643" s="217"/>
      <c r="DK643" s="209"/>
      <c r="DL643" s="217"/>
      <c r="DM643" s="209"/>
      <c r="DN643" s="209"/>
      <c r="DO643" s="209"/>
      <c r="DP643" s="209"/>
      <c r="DQ643" s="1561"/>
      <c r="DR643" s="209"/>
      <c r="DS643" s="209"/>
      <c r="DT643" s="209"/>
      <c r="DU643" s="209"/>
      <c r="DV643" s="209"/>
      <c r="DW643" s="1561"/>
      <c r="DX643" s="1561"/>
      <c r="DY643" s="209"/>
      <c r="DZ643" s="209"/>
      <c r="EA643" s="209"/>
      <c r="EB643" s="209"/>
      <c r="EC643" s="209"/>
      <c r="ED643" s="209"/>
      <c r="EE643" s="209"/>
      <c r="EF643" s="209"/>
      <c r="EG643" s="209"/>
      <c r="EH643" s="209"/>
      <c r="EI643" s="209"/>
      <c r="EJ643" s="299"/>
      <c r="EK643" s="220"/>
      <c r="EL643" s="209"/>
      <c r="EM643" s="209"/>
      <c r="EN643" s="211"/>
      <c r="EO643" s="211"/>
      <c r="EP643" s="217"/>
      <c r="EQ643" s="209"/>
      <c r="ER643" s="209"/>
      <c r="ES643" s="209"/>
      <c r="ET643" s="209"/>
      <c r="EU643" s="209"/>
      <c r="EV643" s="209"/>
      <c r="EW643" s="209"/>
      <c r="EX643" s="209"/>
      <c r="EY643" s="209"/>
      <c r="EZ643" s="209"/>
      <c r="FA643" s="209"/>
      <c r="FB643" s="209"/>
      <c r="FC643" s="209"/>
      <c r="FD643" s="209"/>
      <c r="FE643" s="209"/>
      <c r="FF643" s="220"/>
      <c r="FG643" s="220"/>
      <c r="FH643" s="209"/>
      <c r="FI643" s="209"/>
      <c r="FJ643" s="209"/>
      <c r="FK643" s="209"/>
      <c r="FL643" s="209"/>
      <c r="FM643" s="209"/>
      <c r="FN643" s="209"/>
      <c r="FO643" s="209"/>
      <c r="FP643" s="209"/>
      <c r="FQ643" s="209"/>
      <c r="FR643" s="209"/>
      <c r="FS643" s="209"/>
      <c r="FT643" s="209"/>
      <c r="FU643" s="209"/>
      <c r="FV643" s="209"/>
      <c r="FW643" s="209"/>
      <c r="FX643" s="209"/>
      <c r="FY643" s="209"/>
      <c r="FZ643" s="209"/>
      <c r="GA643" s="209"/>
      <c r="GB643" s="209"/>
      <c r="GC643" s="209"/>
      <c r="GD643" s="209"/>
      <c r="GE643" s="209"/>
      <c r="GF643" s="209"/>
      <c r="GG643" s="209"/>
      <c r="GH643" s="209"/>
      <c r="GI643" s="209"/>
      <c r="GJ643" s="209"/>
      <c r="GK643" s="209"/>
      <c r="GL643" s="209"/>
      <c r="GM643" s="209"/>
      <c r="GN643" s="209"/>
      <c r="GO643" s="209"/>
      <c r="GP643" s="209"/>
      <c r="GQ643" s="209"/>
      <c r="GR643" s="209"/>
      <c r="GS643" s="209"/>
      <c r="GT643" s="209"/>
      <c r="GU643" s="209"/>
      <c r="GV643" s="209"/>
      <c r="GW643" s="209"/>
      <c r="GX643" s="209"/>
      <c r="GY643" s="209"/>
      <c r="GZ643" s="209"/>
      <c r="HA643" s="209"/>
      <c r="HB643" s="209"/>
      <c r="HC643" s="209"/>
      <c r="HD643" s="209"/>
      <c r="HE643" s="209"/>
      <c r="HF643" s="209"/>
      <c r="HG643" s="209"/>
      <c r="HH643" s="209"/>
      <c r="HI643" s="209"/>
      <c r="HJ643" s="209"/>
      <c r="HK643" s="209"/>
      <c r="HL643" s="209"/>
      <c r="HM643" s="209"/>
      <c r="HN643" s="209"/>
      <c r="HO643" s="209"/>
      <c r="HP643" s="209"/>
      <c r="HQ643" s="209"/>
      <c r="HR643" s="209"/>
      <c r="HS643" s="209"/>
      <c r="HT643" s="209"/>
      <c r="HU643" s="209"/>
      <c r="HV643" s="209"/>
      <c r="HW643" s="209"/>
      <c r="HX643" s="209"/>
      <c r="HY643" s="209"/>
      <c r="HZ643" s="209"/>
      <c r="IA643" s="209"/>
      <c r="IB643" s="209"/>
      <c r="IC643" s="209"/>
      <c r="ID643" s="209"/>
      <c r="IE643" s="209"/>
      <c r="IF643" s="209"/>
      <c r="IG643" s="209"/>
      <c r="IH643" s="209"/>
      <c r="II643" s="209"/>
      <c r="IJ643" s="209"/>
      <c r="IK643" s="209"/>
      <c r="IL643" s="209"/>
      <c r="IM643" s="209"/>
      <c r="IN643" s="209"/>
      <c r="IO643" s="209"/>
      <c r="IP643" s="209"/>
      <c r="IQ643" s="209"/>
      <c r="IR643" s="209"/>
      <c r="IS643" s="209"/>
      <c r="IT643" s="209"/>
      <c r="IU643" s="209"/>
      <c r="IV643" s="209"/>
      <c r="IW643" s="209"/>
      <c r="IX643" s="209"/>
      <c r="IY643" s="209"/>
      <c r="IZ643" s="209"/>
      <c r="JA643" s="209"/>
      <c r="JB643" s="209"/>
      <c r="JC643" s="209"/>
      <c r="JD643" s="209"/>
      <c r="JE643" s="209"/>
      <c r="JF643" s="209"/>
      <c r="JG643" s="209"/>
    </row>
    <row r="644" spans="102:267" hidden="1">
      <c r="CX644" s="211"/>
      <c r="CY644" s="217"/>
      <c r="CZ644" s="217"/>
      <c r="DA644" s="217"/>
      <c r="DB644" s="462"/>
      <c r="DC644" s="217"/>
      <c r="DD644" s="209"/>
      <c r="DE644" s="209"/>
      <c r="DF644" s="1561"/>
      <c r="DG644" s="1561"/>
      <c r="DH644" s="209"/>
      <c r="DI644" s="209"/>
      <c r="DJ644" s="217"/>
      <c r="DK644" s="209"/>
      <c r="DL644" s="217"/>
      <c r="DM644" s="209"/>
      <c r="DN644" s="209"/>
      <c r="DO644" s="209"/>
      <c r="DP644" s="209"/>
      <c r="DQ644" s="1561"/>
      <c r="DR644" s="209"/>
      <c r="DS644" s="209"/>
      <c r="DT644" s="209"/>
      <c r="DU644" s="209"/>
      <c r="DV644" s="209"/>
      <c r="DW644" s="1561"/>
      <c r="DX644" s="1561"/>
      <c r="DY644" s="209"/>
      <c r="DZ644" s="209"/>
      <c r="EA644" s="209"/>
      <c r="EB644" s="209"/>
      <c r="EC644" s="209"/>
      <c r="ED644" s="209"/>
      <c r="EE644" s="209"/>
      <c r="EF644" s="209"/>
      <c r="EG644" s="209"/>
      <c r="EH644" s="209"/>
      <c r="EI644" s="209"/>
      <c r="EJ644" s="299"/>
      <c r="EK644" s="220"/>
      <c r="EL644" s="209"/>
      <c r="EM644" s="209"/>
      <c r="EN644" s="211"/>
      <c r="EO644" s="211"/>
      <c r="EP644" s="217"/>
      <c r="EQ644" s="209"/>
      <c r="ER644" s="209"/>
      <c r="ES644" s="209"/>
      <c r="ET644" s="209"/>
      <c r="EU644" s="209"/>
      <c r="EV644" s="209"/>
      <c r="EW644" s="209"/>
      <c r="EX644" s="209"/>
      <c r="EY644" s="209"/>
      <c r="EZ644" s="209"/>
      <c r="FA644" s="209"/>
      <c r="FB644" s="209"/>
      <c r="FC644" s="209"/>
      <c r="FD644" s="209"/>
      <c r="FE644" s="209"/>
      <c r="FF644" s="220"/>
      <c r="FG644" s="220"/>
      <c r="FH644" s="209"/>
      <c r="FI644" s="209"/>
      <c r="FJ644" s="209"/>
      <c r="FK644" s="209"/>
      <c r="FL644" s="209"/>
      <c r="FM644" s="209"/>
      <c r="FN644" s="209"/>
      <c r="FO644" s="209"/>
      <c r="FP644" s="209"/>
      <c r="FQ644" s="209"/>
      <c r="FR644" s="209"/>
      <c r="FS644" s="209"/>
      <c r="FT644" s="209"/>
      <c r="FU644" s="209"/>
      <c r="FV644" s="209"/>
      <c r="FW644" s="209"/>
      <c r="FX644" s="209"/>
      <c r="FY644" s="209"/>
      <c r="FZ644" s="209"/>
      <c r="GA644" s="209"/>
      <c r="GB644" s="209"/>
      <c r="GC644" s="209"/>
      <c r="GD644" s="209"/>
      <c r="GE644" s="209"/>
      <c r="GF644" s="209"/>
      <c r="GG644" s="209"/>
      <c r="GH644" s="209"/>
      <c r="GI644" s="209"/>
      <c r="GJ644" s="209"/>
      <c r="GK644" s="209"/>
      <c r="GL644" s="209"/>
      <c r="GM644" s="209"/>
      <c r="GN644" s="209"/>
      <c r="GO644" s="209"/>
      <c r="GP644" s="209"/>
      <c r="GQ644" s="209"/>
      <c r="GR644" s="209"/>
      <c r="GS644" s="209"/>
      <c r="GT644" s="209"/>
      <c r="GU644" s="209"/>
      <c r="GV644" s="209"/>
      <c r="GW644" s="209"/>
      <c r="GX644" s="209"/>
      <c r="GY644" s="209"/>
      <c r="GZ644" s="209"/>
      <c r="HA644" s="209"/>
      <c r="HB644" s="209"/>
      <c r="HC644" s="209"/>
      <c r="HD644" s="209"/>
      <c r="HE644" s="209"/>
      <c r="HF644" s="209"/>
      <c r="HG644" s="209"/>
      <c r="HH644" s="209"/>
      <c r="HI644" s="209"/>
      <c r="HJ644" s="209"/>
      <c r="HK644" s="209"/>
      <c r="HL644" s="209"/>
      <c r="HM644" s="209"/>
      <c r="HN644" s="209"/>
      <c r="HO644" s="209"/>
      <c r="HP644" s="209"/>
      <c r="HQ644" s="209"/>
      <c r="HR644" s="209"/>
      <c r="HS644" s="209"/>
      <c r="HT644" s="209"/>
      <c r="HU644" s="209"/>
      <c r="HV644" s="209"/>
      <c r="HW644" s="209"/>
      <c r="HX644" s="209"/>
      <c r="HY644" s="209"/>
      <c r="HZ644" s="209"/>
      <c r="IA644" s="209"/>
      <c r="IB644" s="209"/>
      <c r="IC644" s="209"/>
      <c r="ID644" s="209"/>
      <c r="IE644" s="209"/>
      <c r="IF644" s="209"/>
      <c r="IG644" s="209"/>
      <c r="IH644" s="209"/>
      <c r="II644" s="209"/>
      <c r="IJ644" s="209"/>
      <c r="IK644" s="209"/>
      <c r="IL644" s="209"/>
      <c r="IM644" s="209"/>
      <c r="IN644" s="209"/>
      <c r="IO644" s="209"/>
      <c r="IP644" s="209"/>
      <c r="IQ644" s="209"/>
      <c r="IR644" s="209"/>
      <c r="IS644" s="209"/>
      <c r="IT644" s="209"/>
      <c r="IU644" s="209"/>
      <c r="IV644" s="209"/>
      <c r="IW644" s="209"/>
      <c r="IX644" s="209"/>
      <c r="IY644" s="209"/>
      <c r="IZ644" s="209"/>
      <c r="JA644" s="209"/>
      <c r="JB644" s="209"/>
      <c r="JC644" s="209"/>
      <c r="JD644" s="209"/>
      <c r="JE644" s="209"/>
      <c r="JF644" s="209"/>
      <c r="JG644" s="209"/>
    </row>
    <row r="645" spans="102:267" hidden="1">
      <c r="CX645" s="211"/>
      <c r="CY645" s="217"/>
      <c r="CZ645" s="217"/>
      <c r="DA645" s="217"/>
      <c r="DB645" s="462"/>
      <c r="DC645" s="217"/>
      <c r="DD645" s="209"/>
      <c r="DE645" s="209"/>
      <c r="DF645" s="1561"/>
      <c r="DG645" s="1561"/>
      <c r="DH645" s="209"/>
      <c r="DI645" s="209"/>
      <c r="DJ645" s="217"/>
      <c r="DK645" s="209"/>
      <c r="DL645" s="217"/>
      <c r="DM645" s="209"/>
      <c r="DN645" s="209"/>
      <c r="DO645" s="209"/>
      <c r="DP645" s="209"/>
      <c r="DQ645" s="1561"/>
      <c r="DR645" s="209"/>
      <c r="DS645" s="209"/>
      <c r="DT645" s="209"/>
      <c r="DU645" s="209"/>
      <c r="DV645" s="209"/>
      <c r="DW645" s="1561"/>
      <c r="DX645" s="1561"/>
      <c r="DY645" s="209"/>
      <c r="DZ645" s="209"/>
      <c r="EA645" s="209"/>
      <c r="EB645" s="209"/>
      <c r="EC645" s="209"/>
      <c r="ED645" s="209"/>
      <c r="EE645" s="209"/>
      <c r="EF645" s="209"/>
      <c r="EG645" s="209"/>
      <c r="EH645" s="209"/>
      <c r="EI645" s="209"/>
      <c r="EJ645" s="299"/>
      <c r="EK645" s="220"/>
      <c r="EL645" s="209"/>
      <c r="EM645" s="209"/>
      <c r="EN645" s="211"/>
      <c r="EO645" s="211"/>
      <c r="EP645" s="217"/>
      <c r="EQ645" s="209"/>
      <c r="ER645" s="209"/>
      <c r="ES645" s="209"/>
      <c r="ET645" s="209"/>
      <c r="EU645" s="209"/>
      <c r="EV645" s="209"/>
      <c r="EW645" s="209"/>
      <c r="EX645" s="209"/>
      <c r="EY645" s="209"/>
      <c r="EZ645" s="209"/>
      <c r="FA645" s="209"/>
      <c r="FB645" s="209"/>
      <c r="FC645" s="209"/>
      <c r="FD645" s="209"/>
      <c r="FE645" s="209"/>
      <c r="FF645" s="220"/>
      <c r="FG645" s="220"/>
      <c r="FH645" s="209"/>
      <c r="FI645" s="209"/>
      <c r="FJ645" s="209"/>
      <c r="FK645" s="209"/>
      <c r="FL645" s="209"/>
      <c r="FM645" s="209"/>
      <c r="FN645" s="209"/>
      <c r="FO645" s="209"/>
      <c r="FP645" s="209"/>
      <c r="FQ645" s="209"/>
      <c r="FR645" s="209"/>
      <c r="FS645" s="209"/>
      <c r="FT645" s="209"/>
      <c r="FU645" s="209"/>
      <c r="FV645" s="209"/>
      <c r="FW645" s="209"/>
      <c r="FX645" s="209"/>
      <c r="FY645" s="209"/>
      <c r="FZ645" s="209"/>
      <c r="GA645" s="209"/>
      <c r="GB645" s="209"/>
      <c r="GC645" s="209"/>
      <c r="GD645" s="209"/>
      <c r="GE645" s="209"/>
      <c r="GF645" s="209"/>
      <c r="GG645" s="209"/>
      <c r="GH645" s="209"/>
      <c r="GI645" s="209"/>
      <c r="GJ645" s="209"/>
      <c r="GK645" s="209"/>
      <c r="GL645" s="209"/>
      <c r="GM645" s="209"/>
      <c r="GN645" s="209"/>
      <c r="GO645" s="209"/>
      <c r="GP645" s="209"/>
      <c r="GQ645" s="209"/>
      <c r="GR645" s="209"/>
      <c r="GS645" s="209"/>
      <c r="GT645" s="209"/>
      <c r="GU645" s="209"/>
      <c r="GV645" s="209"/>
      <c r="GW645" s="209"/>
      <c r="GX645" s="209"/>
      <c r="GY645" s="209"/>
      <c r="GZ645" s="209"/>
      <c r="HA645" s="209"/>
      <c r="HB645" s="209"/>
      <c r="HC645" s="209"/>
      <c r="HD645" s="209"/>
      <c r="HE645" s="209"/>
      <c r="HF645" s="209"/>
      <c r="HG645" s="209"/>
      <c r="HH645" s="209"/>
      <c r="HI645" s="209"/>
      <c r="HJ645" s="209"/>
      <c r="HK645" s="209"/>
      <c r="HL645" s="209"/>
      <c r="HM645" s="209"/>
      <c r="HN645" s="209"/>
      <c r="HO645" s="209"/>
      <c r="HP645" s="209"/>
      <c r="HQ645" s="209"/>
      <c r="HR645" s="209"/>
      <c r="HS645" s="209"/>
      <c r="HT645" s="209"/>
      <c r="HU645" s="209"/>
      <c r="HV645" s="209"/>
      <c r="HW645" s="209"/>
      <c r="HX645" s="209"/>
      <c r="HY645" s="209"/>
      <c r="HZ645" s="209"/>
      <c r="IA645" s="209"/>
      <c r="IB645" s="209"/>
      <c r="IC645" s="209"/>
      <c r="ID645" s="209"/>
      <c r="IE645" s="209"/>
      <c r="IF645" s="209"/>
      <c r="IG645" s="209"/>
      <c r="IH645" s="209"/>
      <c r="II645" s="209"/>
      <c r="IJ645" s="209"/>
      <c r="IK645" s="209"/>
      <c r="IL645" s="209"/>
      <c r="IM645" s="209"/>
      <c r="IN645" s="209"/>
      <c r="IO645" s="209"/>
      <c r="IP645" s="209"/>
      <c r="IQ645" s="209"/>
      <c r="IR645" s="209"/>
      <c r="IS645" s="209"/>
      <c r="IT645" s="209"/>
      <c r="IU645" s="209"/>
      <c r="IV645" s="209"/>
      <c r="IW645" s="209"/>
      <c r="IX645" s="209"/>
      <c r="IY645" s="209"/>
      <c r="IZ645" s="209"/>
      <c r="JA645" s="209"/>
      <c r="JB645" s="209"/>
      <c r="JC645" s="209"/>
      <c r="JD645" s="209"/>
      <c r="JE645" s="209"/>
      <c r="JF645" s="209"/>
      <c r="JG645" s="209"/>
    </row>
    <row r="646" spans="102:267" hidden="1">
      <c r="CX646" s="211"/>
      <c r="CY646" s="217"/>
      <c r="CZ646" s="217"/>
      <c r="DA646" s="217"/>
      <c r="DB646" s="462"/>
      <c r="DC646" s="217"/>
      <c r="DD646" s="209"/>
      <c r="DE646" s="209"/>
      <c r="DF646" s="1561"/>
      <c r="DG646" s="1561"/>
      <c r="DH646" s="209"/>
      <c r="DI646" s="209"/>
      <c r="DJ646" s="217"/>
      <c r="DK646" s="209"/>
      <c r="DL646" s="217"/>
      <c r="DM646" s="209"/>
      <c r="DN646" s="209"/>
      <c r="DO646" s="209"/>
      <c r="DP646" s="209"/>
      <c r="DQ646" s="1561"/>
      <c r="DR646" s="209"/>
      <c r="DS646" s="209"/>
      <c r="DT646" s="209"/>
      <c r="DU646" s="209"/>
      <c r="DV646" s="209"/>
      <c r="DW646" s="1561"/>
      <c r="DX646" s="1561"/>
      <c r="DY646" s="209"/>
      <c r="DZ646" s="209"/>
      <c r="EA646" s="209"/>
      <c r="EB646" s="209"/>
      <c r="EC646" s="209"/>
      <c r="ED646" s="209"/>
      <c r="EE646" s="209"/>
      <c r="EF646" s="209"/>
      <c r="EG646" s="209"/>
      <c r="EH646" s="209"/>
      <c r="EI646" s="209"/>
      <c r="EJ646" s="299"/>
      <c r="EK646" s="220"/>
      <c r="EL646" s="209"/>
      <c r="EM646" s="209"/>
      <c r="EN646" s="211"/>
      <c r="EO646" s="211"/>
      <c r="EP646" s="217"/>
      <c r="EQ646" s="209"/>
      <c r="ER646" s="209"/>
      <c r="ES646" s="209"/>
      <c r="ET646" s="209"/>
      <c r="EU646" s="209"/>
      <c r="EV646" s="209"/>
      <c r="EW646" s="209"/>
      <c r="EX646" s="209"/>
      <c r="EY646" s="209"/>
      <c r="EZ646" s="209"/>
      <c r="FA646" s="209"/>
      <c r="FB646" s="209"/>
      <c r="FC646" s="209"/>
      <c r="FD646" s="209"/>
      <c r="FE646" s="209"/>
      <c r="FF646" s="220"/>
      <c r="FG646" s="220"/>
      <c r="FH646" s="209"/>
      <c r="FI646" s="209"/>
      <c r="FJ646" s="209"/>
      <c r="FK646" s="209"/>
      <c r="FL646" s="209"/>
      <c r="FM646" s="209"/>
      <c r="FN646" s="209"/>
      <c r="FO646" s="209"/>
      <c r="FP646" s="209"/>
      <c r="FQ646" s="209"/>
      <c r="FR646" s="209"/>
      <c r="FS646" s="209"/>
      <c r="FT646" s="209"/>
      <c r="FU646" s="209"/>
      <c r="FV646" s="209"/>
      <c r="FW646" s="209"/>
      <c r="FX646" s="209"/>
      <c r="FY646" s="209"/>
      <c r="FZ646" s="209"/>
      <c r="GA646" s="209"/>
      <c r="GB646" s="209"/>
      <c r="GC646" s="209"/>
      <c r="GD646" s="209"/>
      <c r="GE646" s="209"/>
      <c r="GF646" s="209"/>
      <c r="GG646" s="209"/>
      <c r="GH646" s="209"/>
      <c r="GI646" s="209"/>
      <c r="GJ646" s="209"/>
      <c r="GK646" s="209"/>
      <c r="GL646" s="209"/>
      <c r="GM646" s="209"/>
      <c r="GN646" s="209"/>
      <c r="GO646" s="209"/>
      <c r="GP646" s="209"/>
      <c r="GQ646" s="209"/>
      <c r="GR646" s="209"/>
      <c r="GS646" s="209"/>
      <c r="GT646" s="209"/>
      <c r="GU646" s="209"/>
      <c r="GV646" s="209"/>
      <c r="GW646" s="209"/>
      <c r="GX646" s="209"/>
      <c r="GY646" s="209"/>
      <c r="GZ646" s="209"/>
      <c r="HA646" s="209"/>
      <c r="HB646" s="209"/>
      <c r="HC646" s="209"/>
      <c r="HD646" s="209"/>
      <c r="HE646" s="209"/>
      <c r="HF646" s="209"/>
      <c r="HG646" s="209"/>
      <c r="HH646" s="209"/>
      <c r="HI646" s="209"/>
      <c r="HJ646" s="209"/>
      <c r="HK646" s="209"/>
      <c r="HL646" s="209"/>
      <c r="HM646" s="209"/>
      <c r="HN646" s="209"/>
      <c r="HO646" s="209"/>
      <c r="HP646" s="209"/>
      <c r="HQ646" s="209"/>
      <c r="HR646" s="209"/>
      <c r="HS646" s="209"/>
      <c r="HT646" s="209"/>
      <c r="HU646" s="209"/>
      <c r="HV646" s="209"/>
      <c r="HW646" s="209"/>
      <c r="HX646" s="209"/>
      <c r="HY646" s="209"/>
      <c r="HZ646" s="209"/>
      <c r="IA646" s="209"/>
      <c r="IB646" s="209"/>
      <c r="IC646" s="209"/>
      <c r="ID646" s="209"/>
      <c r="IE646" s="209"/>
      <c r="IF646" s="209"/>
      <c r="IG646" s="209"/>
      <c r="IH646" s="209"/>
      <c r="II646" s="209"/>
      <c r="IJ646" s="209"/>
      <c r="IK646" s="209"/>
      <c r="IL646" s="209"/>
      <c r="IM646" s="209"/>
      <c r="IN646" s="209"/>
      <c r="IO646" s="209"/>
      <c r="IP646" s="209"/>
      <c r="IQ646" s="209"/>
      <c r="IR646" s="209"/>
      <c r="IS646" s="209"/>
      <c r="IT646" s="209"/>
      <c r="IU646" s="209"/>
      <c r="IV646" s="209"/>
      <c r="IW646" s="209"/>
      <c r="IX646" s="209"/>
      <c r="IY646" s="209"/>
      <c r="IZ646" s="209"/>
      <c r="JA646" s="209"/>
      <c r="JB646" s="209"/>
      <c r="JC646" s="209"/>
      <c r="JD646" s="209"/>
      <c r="JE646" s="209"/>
      <c r="JF646" s="209"/>
      <c r="JG646" s="209"/>
    </row>
    <row r="647" spans="102:267" hidden="1">
      <c r="CX647" s="211"/>
      <c r="CY647" s="217"/>
      <c r="CZ647" s="217"/>
      <c r="DA647" s="217"/>
      <c r="DB647" s="462"/>
      <c r="DC647" s="217"/>
      <c r="DD647" s="209"/>
      <c r="DE647" s="209"/>
      <c r="DF647" s="1561"/>
      <c r="DG647" s="1561"/>
      <c r="DH647" s="209"/>
      <c r="DI647" s="209"/>
      <c r="DJ647" s="217"/>
      <c r="DK647" s="209"/>
      <c r="DL647" s="217"/>
      <c r="DM647" s="209"/>
      <c r="DN647" s="209"/>
      <c r="DO647" s="209"/>
      <c r="DP647" s="209"/>
      <c r="DQ647" s="1561"/>
      <c r="DR647" s="209"/>
      <c r="DS647" s="209"/>
      <c r="DT647" s="209"/>
      <c r="DU647" s="209"/>
      <c r="DV647" s="209"/>
      <c r="DW647" s="1561"/>
      <c r="DX647" s="1561"/>
      <c r="DY647" s="209"/>
      <c r="DZ647" s="209"/>
      <c r="EA647" s="209"/>
      <c r="EB647" s="209"/>
      <c r="EC647" s="209"/>
      <c r="ED647" s="209"/>
      <c r="EE647" s="209"/>
      <c r="EF647" s="209"/>
      <c r="EG647" s="209"/>
      <c r="EH647" s="209"/>
      <c r="EI647" s="209"/>
      <c r="EJ647" s="299"/>
      <c r="EK647" s="220"/>
      <c r="EL647" s="209"/>
      <c r="EM647" s="209"/>
      <c r="EN647" s="211"/>
      <c r="EO647" s="211"/>
      <c r="EP647" s="217"/>
      <c r="EQ647" s="209"/>
      <c r="ER647" s="209"/>
      <c r="ES647" s="209"/>
      <c r="ET647" s="209"/>
      <c r="EU647" s="209"/>
      <c r="EV647" s="209"/>
      <c r="EW647" s="209"/>
      <c r="EX647" s="209"/>
      <c r="EY647" s="209"/>
      <c r="EZ647" s="209"/>
      <c r="FA647" s="209"/>
      <c r="FB647" s="209"/>
      <c r="FC647" s="209"/>
      <c r="FD647" s="209"/>
      <c r="FE647" s="209"/>
      <c r="FF647" s="220"/>
      <c r="FG647" s="220"/>
      <c r="FH647" s="209"/>
      <c r="FI647" s="209"/>
      <c r="FJ647" s="209"/>
      <c r="FK647" s="209"/>
      <c r="FL647" s="209"/>
      <c r="FM647" s="209"/>
      <c r="FN647" s="209"/>
      <c r="FO647" s="209"/>
      <c r="FP647" s="209"/>
      <c r="FQ647" s="209"/>
      <c r="FR647" s="209"/>
      <c r="FS647" s="209"/>
      <c r="FT647" s="209"/>
      <c r="FU647" s="209"/>
      <c r="FV647" s="209"/>
      <c r="FW647" s="209"/>
      <c r="FX647" s="209"/>
      <c r="FY647" s="209"/>
      <c r="FZ647" s="209"/>
      <c r="GA647" s="209"/>
      <c r="GB647" s="209"/>
      <c r="GC647" s="209"/>
      <c r="GD647" s="209"/>
      <c r="GE647" s="209"/>
      <c r="GF647" s="209"/>
      <c r="GG647" s="209"/>
      <c r="GH647" s="209"/>
      <c r="GI647" s="209"/>
      <c r="GJ647" s="209"/>
      <c r="GK647" s="209"/>
      <c r="GL647" s="209"/>
      <c r="GM647" s="209"/>
      <c r="GN647" s="209"/>
      <c r="GO647" s="209"/>
      <c r="GP647" s="209"/>
      <c r="GQ647" s="209"/>
      <c r="GR647" s="209"/>
      <c r="GS647" s="209"/>
      <c r="GT647" s="209"/>
      <c r="GU647" s="209"/>
      <c r="GV647" s="209"/>
      <c r="GW647" s="209"/>
      <c r="GX647" s="209"/>
      <c r="GY647" s="209"/>
      <c r="GZ647" s="209"/>
      <c r="HA647" s="209"/>
      <c r="HB647" s="209"/>
      <c r="HC647" s="209"/>
      <c r="HD647" s="209"/>
      <c r="HE647" s="209"/>
      <c r="HF647" s="209"/>
      <c r="HG647" s="209"/>
      <c r="HH647" s="209"/>
      <c r="HI647" s="209"/>
      <c r="HJ647" s="209"/>
      <c r="HK647" s="209"/>
      <c r="HL647" s="209"/>
      <c r="HM647" s="209"/>
      <c r="HN647" s="209"/>
      <c r="HO647" s="209"/>
      <c r="HP647" s="209"/>
      <c r="HQ647" s="209"/>
      <c r="HR647" s="209"/>
      <c r="HS647" s="209"/>
      <c r="HT647" s="209"/>
      <c r="HU647" s="209"/>
      <c r="HV647" s="209"/>
      <c r="HW647" s="209"/>
      <c r="HX647" s="209"/>
      <c r="HY647" s="209"/>
      <c r="HZ647" s="209"/>
      <c r="IA647" s="209"/>
      <c r="IB647" s="209"/>
      <c r="IC647" s="209"/>
      <c r="ID647" s="209"/>
      <c r="IE647" s="209"/>
      <c r="IF647" s="209"/>
      <c r="IG647" s="209"/>
      <c r="IH647" s="209"/>
      <c r="II647" s="209"/>
      <c r="IJ647" s="209"/>
      <c r="IK647" s="209"/>
      <c r="IL647" s="209"/>
      <c r="IM647" s="209"/>
      <c r="IN647" s="209"/>
      <c r="IO647" s="209"/>
      <c r="IP647" s="209"/>
      <c r="IQ647" s="209"/>
      <c r="IR647" s="209"/>
      <c r="IS647" s="209"/>
      <c r="IT647" s="209"/>
      <c r="IU647" s="209"/>
      <c r="IV647" s="209"/>
      <c r="IW647" s="209"/>
      <c r="IX647" s="209"/>
      <c r="IY647" s="209"/>
      <c r="IZ647" s="209"/>
      <c r="JA647" s="209"/>
      <c r="JB647" s="209"/>
      <c r="JC647" s="209"/>
      <c r="JD647" s="209"/>
      <c r="JE647" s="209"/>
      <c r="JF647" s="209"/>
      <c r="JG647" s="209"/>
    </row>
    <row r="648" spans="102:267" hidden="1">
      <c r="CX648" s="211"/>
      <c r="CY648" s="217"/>
      <c r="CZ648" s="217"/>
      <c r="DA648" s="217"/>
      <c r="DB648" s="462"/>
      <c r="DC648" s="217"/>
      <c r="DD648" s="209"/>
      <c r="DE648" s="209"/>
      <c r="DF648" s="1561"/>
      <c r="DG648" s="1561"/>
      <c r="DH648" s="209"/>
      <c r="DI648" s="209"/>
      <c r="DJ648" s="217"/>
      <c r="DK648" s="209"/>
      <c r="DL648" s="217"/>
      <c r="DM648" s="209"/>
      <c r="DN648" s="209"/>
      <c r="DO648" s="209"/>
      <c r="DP648" s="209"/>
      <c r="DQ648" s="1561"/>
      <c r="DR648" s="209"/>
      <c r="DS648" s="209"/>
      <c r="DT648" s="209"/>
      <c r="DU648" s="209"/>
      <c r="DV648" s="209"/>
      <c r="DW648" s="1561"/>
      <c r="DX648" s="1561"/>
      <c r="DY648" s="209"/>
      <c r="DZ648" s="209"/>
      <c r="EA648" s="209"/>
      <c r="EB648" s="209"/>
      <c r="EC648" s="209"/>
      <c r="ED648" s="209"/>
      <c r="EE648" s="209"/>
      <c r="EF648" s="209"/>
      <c r="EG648" s="209"/>
      <c r="EH648" s="209"/>
      <c r="EI648" s="209"/>
      <c r="EJ648" s="299"/>
      <c r="EK648" s="220"/>
      <c r="EL648" s="209"/>
      <c r="EM648" s="209"/>
      <c r="EN648" s="211"/>
      <c r="EO648" s="211"/>
      <c r="EP648" s="217"/>
      <c r="EQ648" s="209"/>
      <c r="ER648" s="209"/>
      <c r="ES648" s="209"/>
      <c r="ET648" s="209"/>
      <c r="EU648" s="209"/>
      <c r="EV648" s="209"/>
      <c r="EW648" s="209"/>
      <c r="EX648" s="209"/>
      <c r="EY648" s="209"/>
      <c r="EZ648" s="209"/>
      <c r="FA648" s="209"/>
      <c r="FB648" s="209"/>
      <c r="FC648" s="209"/>
      <c r="FD648" s="209"/>
      <c r="FE648" s="209"/>
      <c r="FF648" s="220"/>
      <c r="FG648" s="220"/>
      <c r="FH648" s="209"/>
      <c r="FI648" s="209"/>
      <c r="FJ648" s="209"/>
      <c r="FK648" s="209"/>
      <c r="FL648" s="209"/>
      <c r="FM648" s="209"/>
      <c r="FN648" s="209"/>
      <c r="FO648" s="209"/>
      <c r="FP648" s="209"/>
      <c r="FQ648" s="209"/>
      <c r="FR648" s="209"/>
      <c r="FS648" s="209"/>
      <c r="FT648" s="209"/>
      <c r="FU648" s="209"/>
      <c r="FV648" s="209"/>
      <c r="FW648" s="209"/>
      <c r="FX648" s="209"/>
      <c r="FY648" s="209"/>
      <c r="FZ648" s="209"/>
      <c r="GA648" s="209"/>
      <c r="GB648" s="209"/>
      <c r="GC648" s="209"/>
      <c r="GD648" s="209"/>
      <c r="GE648" s="209"/>
      <c r="GF648" s="209"/>
      <c r="GG648" s="209"/>
      <c r="GH648" s="209"/>
      <c r="GI648" s="209"/>
      <c r="GJ648" s="209"/>
      <c r="GK648" s="209"/>
      <c r="GL648" s="209"/>
      <c r="GM648" s="209"/>
      <c r="GN648" s="209"/>
      <c r="GO648" s="209"/>
      <c r="GP648" s="209"/>
      <c r="GQ648" s="209"/>
      <c r="GR648" s="209"/>
      <c r="GS648" s="209"/>
      <c r="GT648" s="209"/>
      <c r="GU648" s="209"/>
      <c r="GV648" s="209"/>
      <c r="GW648" s="209"/>
      <c r="GX648" s="209"/>
      <c r="GY648" s="209"/>
      <c r="GZ648" s="209"/>
      <c r="HA648" s="209"/>
      <c r="HB648" s="209"/>
      <c r="HC648" s="209"/>
      <c r="HD648" s="209"/>
      <c r="HE648" s="209"/>
      <c r="HF648" s="209"/>
      <c r="HG648" s="209"/>
      <c r="HH648" s="209"/>
      <c r="HI648" s="209"/>
      <c r="HJ648" s="209"/>
      <c r="HK648" s="209"/>
      <c r="HL648" s="209"/>
      <c r="HM648" s="209"/>
      <c r="HN648" s="209"/>
      <c r="HO648" s="209"/>
      <c r="HP648" s="209"/>
      <c r="HQ648" s="209"/>
      <c r="HR648" s="209"/>
      <c r="HS648" s="209"/>
      <c r="HT648" s="209"/>
      <c r="HU648" s="209"/>
      <c r="HV648" s="209"/>
      <c r="HW648" s="209"/>
      <c r="HX648" s="209"/>
      <c r="HY648" s="209"/>
      <c r="HZ648" s="209"/>
      <c r="IA648" s="209"/>
      <c r="IB648" s="209"/>
      <c r="IC648" s="209"/>
      <c r="ID648" s="209"/>
      <c r="IE648" s="209"/>
      <c r="IF648" s="209"/>
      <c r="IG648" s="209"/>
      <c r="IH648" s="209"/>
      <c r="II648" s="209"/>
      <c r="IJ648" s="209"/>
      <c r="IK648" s="209"/>
      <c r="IL648" s="209"/>
      <c r="IM648" s="209"/>
      <c r="IN648" s="209"/>
      <c r="IO648" s="209"/>
      <c r="IP648" s="209"/>
      <c r="IQ648" s="209"/>
      <c r="IR648" s="209"/>
      <c r="IS648" s="209"/>
      <c r="IT648" s="209"/>
      <c r="IU648" s="209"/>
      <c r="IV648" s="209"/>
      <c r="IW648" s="209"/>
      <c r="IX648" s="209"/>
      <c r="IY648" s="209"/>
      <c r="IZ648" s="209"/>
      <c r="JA648" s="209"/>
      <c r="JB648" s="209"/>
      <c r="JC648" s="209"/>
      <c r="JD648" s="209"/>
      <c r="JE648" s="209"/>
      <c r="JF648" s="209"/>
      <c r="JG648" s="209"/>
    </row>
    <row r="649" spans="102:267" hidden="1">
      <c r="CX649" s="211"/>
      <c r="CY649" s="217"/>
      <c r="CZ649" s="217"/>
      <c r="DA649" s="217"/>
      <c r="DB649" s="462"/>
      <c r="DC649" s="217"/>
      <c r="DD649" s="209"/>
      <c r="DE649" s="209"/>
      <c r="DF649" s="1561"/>
      <c r="DG649" s="1561"/>
      <c r="DH649" s="209"/>
      <c r="DI649" s="209"/>
      <c r="DJ649" s="217"/>
      <c r="DK649" s="209"/>
      <c r="DL649" s="217"/>
      <c r="DM649" s="209"/>
      <c r="DN649" s="209"/>
      <c r="DO649" s="209"/>
      <c r="DP649" s="209"/>
      <c r="DQ649" s="1561"/>
      <c r="DR649" s="209"/>
      <c r="DS649" s="209"/>
      <c r="DT649" s="209"/>
      <c r="DU649" s="209"/>
      <c r="DV649" s="209"/>
      <c r="DW649" s="1561"/>
      <c r="DX649" s="1561"/>
      <c r="DY649" s="209"/>
      <c r="DZ649" s="209"/>
      <c r="EA649" s="209"/>
      <c r="EB649" s="209"/>
      <c r="EC649" s="209"/>
      <c r="ED649" s="209"/>
      <c r="EE649" s="209"/>
      <c r="EF649" s="209"/>
      <c r="EG649" s="209"/>
      <c r="EH649" s="209"/>
      <c r="EI649" s="209"/>
      <c r="EJ649" s="299"/>
      <c r="EK649" s="220"/>
      <c r="EL649" s="209"/>
      <c r="EM649" s="209"/>
      <c r="EN649" s="211"/>
      <c r="EO649" s="211"/>
      <c r="EP649" s="217"/>
      <c r="EQ649" s="209"/>
      <c r="ER649" s="209"/>
      <c r="ES649" s="209"/>
      <c r="ET649" s="209"/>
      <c r="EU649" s="209"/>
      <c r="EV649" s="209"/>
      <c r="EW649" s="209"/>
      <c r="EX649" s="209"/>
      <c r="EY649" s="209"/>
      <c r="EZ649" s="209"/>
      <c r="FA649" s="209"/>
      <c r="FB649" s="209"/>
      <c r="FC649" s="209"/>
      <c r="FD649" s="209"/>
      <c r="FE649" s="209"/>
      <c r="FF649" s="220"/>
      <c r="FG649" s="220"/>
      <c r="FH649" s="209"/>
      <c r="FI649" s="209"/>
      <c r="FJ649" s="209"/>
      <c r="FK649" s="209"/>
      <c r="FL649" s="209"/>
      <c r="FM649" s="209"/>
      <c r="FN649" s="209"/>
      <c r="FO649" s="209"/>
      <c r="FP649" s="209"/>
      <c r="FQ649" s="209"/>
      <c r="FR649" s="209"/>
      <c r="FS649" s="209"/>
      <c r="FT649" s="209"/>
      <c r="FU649" s="209"/>
      <c r="FV649" s="209"/>
      <c r="FW649" s="209"/>
      <c r="FX649" s="209"/>
      <c r="FY649" s="209"/>
      <c r="FZ649" s="209"/>
      <c r="GA649" s="209"/>
      <c r="GB649" s="209"/>
      <c r="GC649" s="209"/>
      <c r="GD649" s="209"/>
      <c r="GE649" s="209"/>
      <c r="GF649" s="209"/>
      <c r="GG649" s="209"/>
      <c r="GH649" s="209"/>
      <c r="GI649" s="209"/>
      <c r="GJ649" s="209"/>
      <c r="GK649" s="209"/>
      <c r="GL649" s="209"/>
      <c r="GM649" s="209"/>
      <c r="GN649" s="209"/>
      <c r="GO649" s="209"/>
      <c r="GP649" s="209"/>
      <c r="GQ649" s="209"/>
      <c r="GR649" s="209"/>
      <c r="GS649" s="209"/>
      <c r="GT649" s="209"/>
      <c r="GU649" s="209"/>
      <c r="GV649" s="209"/>
      <c r="GW649" s="209"/>
      <c r="GX649" s="209"/>
      <c r="GY649" s="209"/>
      <c r="GZ649" s="209"/>
      <c r="HA649" s="209"/>
      <c r="HB649" s="209"/>
      <c r="HC649" s="209"/>
      <c r="HD649" s="209"/>
      <c r="HE649" s="209"/>
      <c r="HF649" s="209"/>
      <c r="HG649" s="209"/>
      <c r="HH649" s="209"/>
      <c r="HI649" s="209"/>
      <c r="HJ649" s="209"/>
      <c r="HK649" s="209"/>
      <c r="HL649" s="209"/>
      <c r="HM649" s="209"/>
      <c r="HN649" s="209"/>
      <c r="HO649" s="209"/>
      <c r="HP649" s="209"/>
      <c r="HQ649" s="209"/>
      <c r="HR649" s="209"/>
      <c r="HS649" s="209"/>
      <c r="HT649" s="209"/>
      <c r="HU649" s="209"/>
      <c r="HV649" s="209"/>
      <c r="HW649" s="209"/>
      <c r="HX649" s="209"/>
      <c r="HY649" s="209"/>
      <c r="HZ649" s="209"/>
      <c r="IA649" s="209"/>
      <c r="IB649" s="209"/>
      <c r="IC649" s="209"/>
      <c r="ID649" s="209"/>
      <c r="IE649" s="209"/>
      <c r="IF649" s="209"/>
      <c r="IG649" s="209"/>
      <c r="IH649" s="209"/>
      <c r="II649" s="209"/>
      <c r="IJ649" s="209"/>
      <c r="IK649" s="209"/>
      <c r="IL649" s="209"/>
      <c r="IM649" s="209"/>
      <c r="IN649" s="209"/>
      <c r="IO649" s="209"/>
      <c r="IP649" s="209"/>
      <c r="IQ649" s="209"/>
      <c r="IR649" s="209"/>
      <c r="IS649" s="209"/>
      <c r="IT649" s="209"/>
      <c r="IU649" s="209"/>
      <c r="IV649" s="209"/>
      <c r="IW649" s="209"/>
      <c r="IX649" s="209"/>
      <c r="IY649" s="209"/>
      <c r="IZ649" s="209"/>
      <c r="JA649" s="209"/>
      <c r="JB649" s="209"/>
      <c r="JC649" s="209"/>
      <c r="JD649" s="209"/>
      <c r="JE649" s="209"/>
      <c r="JF649" s="209"/>
      <c r="JG649" s="209"/>
    </row>
    <row r="650" spans="102:267" hidden="1">
      <c r="CX650" s="211"/>
      <c r="CY650" s="217"/>
      <c r="CZ650" s="217"/>
      <c r="DA650" s="217"/>
      <c r="DB650" s="462"/>
      <c r="DC650" s="217"/>
      <c r="DD650" s="209"/>
      <c r="DE650" s="209"/>
      <c r="DF650" s="1561"/>
      <c r="DG650" s="1561"/>
      <c r="DH650" s="209"/>
      <c r="DI650" s="209"/>
      <c r="DJ650" s="217"/>
      <c r="DK650" s="209"/>
      <c r="DL650" s="217"/>
      <c r="DM650" s="209"/>
      <c r="DN650" s="209"/>
      <c r="DO650" s="209"/>
      <c r="DP650" s="209"/>
      <c r="DQ650" s="1561"/>
      <c r="DR650" s="209"/>
      <c r="DS650" s="209"/>
      <c r="DT650" s="209"/>
      <c r="DU650" s="209"/>
      <c r="DV650" s="209"/>
      <c r="DW650" s="1561"/>
      <c r="DX650" s="1561"/>
      <c r="DY650" s="209"/>
      <c r="DZ650" s="209"/>
      <c r="EA650" s="209"/>
      <c r="EB650" s="209"/>
      <c r="EC650" s="209"/>
      <c r="ED650" s="209"/>
      <c r="EE650" s="209"/>
      <c r="EF650" s="209"/>
      <c r="EG650" s="209"/>
      <c r="EH650" s="209"/>
      <c r="EI650" s="209"/>
      <c r="EJ650" s="299"/>
      <c r="EK650" s="220"/>
      <c r="EL650" s="209"/>
      <c r="EM650" s="209"/>
      <c r="EN650" s="211"/>
      <c r="EO650" s="211"/>
      <c r="EP650" s="217"/>
      <c r="EQ650" s="209"/>
      <c r="ER650" s="209"/>
      <c r="ES650" s="209"/>
      <c r="ET650" s="209"/>
      <c r="EU650" s="209"/>
      <c r="EV650" s="209"/>
      <c r="EW650" s="209"/>
      <c r="EX650" s="209"/>
      <c r="EY650" s="209"/>
      <c r="EZ650" s="209"/>
      <c r="FA650" s="209"/>
      <c r="FB650" s="209"/>
      <c r="FC650" s="209"/>
      <c r="FD650" s="209"/>
      <c r="FE650" s="209"/>
      <c r="FF650" s="220"/>
      <c r="FG650" s="220"/>
      <c r="FH650" s="209"/>
      <c r="FI650" s="209"/>
      <c r="FJ650" s="209"/>
      <c r="FK650" s="209"/>
      <c r="FL650" s="209"/>
      <c r="FM650" s="209"/>
      <c r="FN650" s="209"/>
      <c r="FO650" s="209"/>
      <c r="FP650" s="209"/>
      <c r="FQ650" s="209"/>
      <c r="FR650" s="209"/>
      <c r="FS650" s="209"/>
      <c r="FT650" s="209"/>
      <c r="FU650" s="209"/>
      <c r="FV650" s="209"/>
      <c r="FW650" s="209"/>
      <c r="FX650" s="209"/>
      <c r="FY650" s="209"/>
      <c r="FZ650" s="209"/>
      <c r="GA650" s="209"/>
      <c r="GB650" s="209"/>
      <c r="GC650" s="209"/>
      <c r="GD650" s="209"/>
      <c r="GE650" s="209"/>
      <c r="GF650" s="209"/>
      <c r="GG650" s="209"/>
      <c r="GH650" s="209"/>
      <c r="GI650" s="209"/>
      <c r="GJ650" s="209"/>
      <c r="GK650" s="209"/>
      <c r="GL650" s="209"/>
      <c r="GM650" s="209"/>
      <c r="GN650" s="209"/>
      <c r="GO650" s="209"/>
      <c r="GP650" s="209"/>
      <c r="GQ650" s="209"/>
      <c r="GR650" s="209"/>
      <c r="GS650" s="209"/>
      <c r="GT650" s="209"/>
      <c r="GU650" s="209"/>
      <c r="GV650" s="209"/>
      <c r="GW650" s="209"/>
      <c r="GX650" s="209"/>
      <c r="GY650" s="209"/>
      <c r="GZ650" s="209"/>
      <c r="HA650" s="209"/>
      <c r="HB650" s="209"/>
      <c r="HC650" s="209"/>
      <c r="HD650" s="209"/>
      <c r="HE650" s="209"/>
      <c r="HF650" s="209"/>
      <c r="HG650" s="209"/>
      <c r="HH650" s="209"/>
      <c r="HI650" s="209"/>
      <c r="HJ650" s="209"/>
      <c r="HK650" s="209"/>
      <c r="HL650" s="209"/>
      <c r="HM650" s="209"/>
      <c r="HN650" s="209"/>
      <c r="HO650" s="209"/>
      <c r="HP650" s="209"/>
      <c r="HQ650" s="209"/>
      <c r="HR650" s="209"/>
      <c r="HS650" s="209"/>
      <c r="HT650" s="209"/>
      <c r="HU650" s="209"/>
      <c r="HV650" s="209"/>
      <c r="HW650" s="209"/>
      <c r="HX650" s="209"/>
      <c r="HY650" s="209"/>
      <c r="HZ650" s="209"/>
      <c r="IA650" s="209"/>
      <c r="IB650" s="209"/>
      <c r="IC650" s="209"/>
      <c r="ID650" s="209"/>
      <c r="IE650" s="209"/>
      <c r="IF650" s="209"/>
      <c r="IG650" s="209"/>
      <c r="IH650" s="209"/>
      <c r="II650" s="209"/>
      <c r="IJ650" s="209"/>
      <c r="IK650" s="209"/>
      <c r="IL650" s="209"/>
      <c r="IM650" s="209"/>
      <c r="IN650" s="209"/>
      <c r="IO650" s="209"/>
      <c r="IP650" s="209"/>
      <c r="IQ650" s="209"/>
      <c r="IR650" s="209"/>
      <c r="IS650" s="209"/>
      <c r="IT650" s="209"/>
      <c r="IU650" s="209"/>
      <c r="IV650" s="209"/>
      <c r="IW650" s="209"/>
      <c r="IX650" s="209"/>
      <c r="IY650" s="209"/>
      <c r="IZ650" s="209"/>
      <c r="JA650" s="209"/>
      <c r="JB650" s="209"/>
      <c r="JC650" s="209"/>
      <c r="JD650" s="209"/>
      <c r="JE650" s="209"/>
      <c r="JF650" s="209"/>
      <c r="JG650" s="209"/>
    </row>
    <row r="651" spans="102:267" hidden="1">
      <c r="CX651" s="211"/>
      <c r="CY651" s="217"/>
      <c r="CZ651" s="217"/>
      <c r="DA651" s="217"/>
      <c r="DB651" s="462"/>
      <c r="DC651" s="217"/>
      <c r="DD651" s="209"/>
      <c r="DE651" s="209"/>
      <c r="DF651" s="1561"/>
      <c r="DG651" s="1561"/>
      <c r="DH651" s="209"/>
      <c r="DI651" s="209"/>
      <c r="DJ651" s="217"/>
      <c r="DK651" s="209"/>
      <c r="DL651" s="217"/>
      <c r="DM651" s="209"/>
      <c r="DN651" s="209"/>
      <c r="DO651" s="209"/>
      <c r="DP651" s="209"/>
      <c r="DQ651" s="1561"/>
      <c r="DR651" s="209"/>
      <c r="DS651" s="209"/>
      <c r="DT651" s="209"/>
      <c r="DU651" s="209"/>
      <c r="DV651" s="209"/>
      <c r="DW651" s="1561"/>
      <c r="DX651" s="1561"/>
      <c r="DY651" s="209"/>
      <c r="DZ651" s="209"/>
      <c r="EA651" s="209"/>
      <c r="EB651" s="209"/>
      <c r="EC651" s="209"/>
      <c r="ED651" s="209"/>
      <c r="EE651" s="209"/>
      <c r="EF651" s="209"/>
      <c r="EG651" s="209"/>
      <c r="EH651" s="209"/>
      <c r="EI651" s="209"/>
      <c r="EJ651" s="299"/>
      <c r="EK651" s="220"/>
      <c r="EL651" s="209"/>
      <c r="EM651" s="209"/>
      <c r="EN651" s="211"/>
      <c r="EO651" s="211"/>
      <c r="EP651" s="217"/>
      <c r="EQ651" s="209"/>
      <c r="ER651" s="209"/>
      <c r="ES651" s="209"/>
      <c r="ET651" s="209"/>
      <c r="EU651" s="209"/>
      <c r="EV651" s="209"/>
      <c r="EW651" s="209"/>
      <c r="EX651" s="209"/>
      <c r="EY651" s="209"/>
      <c r="EZ651" s="209"/>
      <c r="FA651" s="209"/>
      <c r="FB651" s="209"/>
      <c r="FC651" s="209"/>
      <c r="FD651" s="209"/>
      <c r="FE651" s="209"/>
      <c r="FF651" s="220"/>
      <c r="FG651" s="220"/>
      <c r="FH651" s="209"/>
      <c r="FI651" s="209"/>
      <c r="FJ651" s="209"/>
      <c r="FK651" s="209"/>
      <c r="FL651" s="209"/>
      <c r="FM651" s="209"/>
      <c r="FN651" s="209"/>
      <c r="FO651" s="209"/>
      <c r="FP651" s="209"/>
      <c r="FQ651" s="209"/>
      <c r="FR651" s="209"/>
      <c r="FS651" s="209"/>
      <c r="FT651" s="209"/>
      <c r="FU651" s="209"/>
      <c r="FV651" s="209"/>
      <c r="FW651" s="209"/>
      <c r="FX651" s="209"/>
      <c r="FY651" s="209"/>
      <c r="FZ651" s="209"/>
      <c r="GA651" s="209"/>
      <c r="GB651" s="209"/>
      <c r="GC651" s="209"/>
      <c r="GD651" s="209"/>
      <c r="GE651" s="209"/>
      <c r="GF651" s="209"/>
      <c r="GG651" s="209"/>
      <c r="GH651" s="209"/>
      <c r="GI651" s="209"/>
      <c r="GJ651" s="209"/>
      <c r="GK651" s="209"/>
      <c r="GL651" s="209"/>
      <c r="GM651" s="209"/>
      <c r="GN651" s="209"/>
      <c r="GO651" s="209"/>
      <c r="GP651" s="209"/>
      <c r="GQ651" s="209"/>
      <c r="GR651" s="209"/>
      <c r="GS651" s="209"/>
      <c r="GT651" s="209"/>
      <c r="GU651" s="209"/>
      <c r="GV651" s="209"/>
      <c r="GW651" s="209"/>
      <c r="GX651" s="209"/>
      <c r="GY651" s="209"/>
      <c r="GZ651" s="209"/>
      <c r="HA651" s="209"/>
      <c r="HB651" s="209"/>
      <c r="HC651" s="209"/>
      <c r="HD651" s="209"/>
      <c r="HE651" s="209"/>
      <c r="HF651" s="209"/>
      <c r="HG651" s="209"/>
      <c r="HH651" s="209"/>
      <c r="HI651" s="209"/>
      <c r="HJ651" s="209"/>
      <c r="HK651" s="209"/>
      <c r="HL651" s="209"/>
      <c r="HM651" s="209"/>
      <c r="HN651" s="209"/>
      <c r="HO651" s="209"/>
      <c r="HP651" s="209"/>
      <c r="HQ651" s="209"/>
      <c r="HR651" s="209"/>
      <c r="HS651" s="209"/>
      <c r="HT651" s="209"/>
      <c r="HU651" s="209"/>
      <c r="HV651" s="209"/>
      <c r="HW651" s="209"/>
      <c r="HX651" s="209"/>
      <c r="HY651" s="209"/>
      <c r="HZ651" s="209"/>
      <c r="IA651" s="209"/>
      <c r="IB651" s="209"/>
      <c r="IC651" s="209"/>
      <c r="ID651" s="209"/>
      <c r="IE651" s="209"/>
      <c r="IF651" s="209"/>
      <c r="IG651" s="209"/>
      <c r="IH651" s="209"/>
      <c r="II651" s="209"/>
      <c r="IJ651" s="209"/>
      <c r="IK651" s="209"/>
      <c r="IL651" s="209"/>
      <c r="IM651" s="209"/>
      <c r="IN651" s="209"/>
      <c r="IO651" s="209"/>
      <c r="IP651" s="209"/>
      <c r="IQ651" s="209"/>
      <c r="IR651" s="209"/>
      <c r="IS651" s="209"/>
      <c r="IT651" s="209"/>
      <c r="IU651" s="209"/>
      <c r="IV651" s="209"/>
      <c r="IW651" s="209"/>
      <c r="IX651" s="209"/>
      <c r="IY651" s="209"/>
      <c r="IZ651" s="209"/>
      <c r="JA651" s="209"/>
      <c r="JB651" s="209"/>
      <c r="JC651" s="209"/>
      <c r="JD651" s="209"/>
      <c r="JE651" s="209"/>
      <c r="JF651" s="209"/>
      <c r="JG651" s="209"/>
    </row>
    <row r="652" spans="102:267" hidden="1">
      <c r="CX652" s="211"/>
      <c r="CY652" s="217"/>
      <c r="CZ652" s="217"/>
      <c r="DA652" s="217"/>
      <c r="DB652" s="462"/>
      <c r="DC652" s="217"/>
      <c r="DD652" s="209"/>
      <c r="DE652" s="209"/>
      <c r="DF652" s="1561"/>
      <c r="DG652" s="1561"/>
      <c r="DH652" s="209"/>
      <c r="DI652" s="209"/>
      <c r="DJ652" s="217"/>
      <c r="DK652" s="209"/>
      <c r="DL652" s="217"/>
      <c r="DM652" s="209"/>
      <c r="DN652" s="209"/>
      <c r="DO652" s="209"/>
      <c r="DP652" s="209"/>
      <c r="DQ652" s="1561"/>
      <c r="DR652" s="209"/>
      <c r="DS652" s="209"/>
      <c r="DT652" s="209"/>
      <c r="DU652" s="209"/>
      <c r="DV652" s="209"/>
      <c r="DW652" s="1561"/>
      <c r="DX652" s="1561"/>
      <c r="DY652" s="209"/>
      <c r="DZ652" s="209"/>
      <c r="EA652" s="209"/>
      <c r="EB652" s="209"/>
      <c r="EC652" s="209"/>
      <c r="ED652" s="209"/>
      <c r="EE652" s="209"/>
      <c r="EF652" s="209"/>
      <c r="EG652" s="209"/>
      <c r="EH652" s="209"/>
      <c r="EI652" s="209"/>
      <c r="EJ652" s="299"/>
      <c r="EK652" s="220"/>
      <c r="EL652" s="209"/>
      <c r="EM652" s="209"/>
      <c r="EN652" s="211"/>
      <c r="EO652" s="211"/>
      <c r="EP652" s="217"/>
      <c r="EQ652" s="209"/>
      <c r="ER652" s="209"/>
      <c r="ES652" s="209"/>
      <c r="ET652" s="209"/>
      <c r="EU652" s="209"/>
      <c r="EV652" s="209"/>
      <c r="EW652" s="209"/>
      <c r="EX652" s="209"/>
      <c r="EY652" s="209"/>
      <c r="EZ652" s="209"/>
      <c r="FA652" s="209"/>
      <c r="FB652" s="209"/>
      <c r="FC652" s="209"/>
      <c r="FD652" s="209"/>
      <c r="FE652" s="209"/>
      <c r="FF652" s="220"/>
      <c r="FG652" s="220"/>
      <c r="FH652" s="209"/>
      <c r="FI652" s="209"/>
      <c r="FJ652" s="209"/>
      <c r="FK652" s="209"/>
      <c r="FL652" s="209"/>
      <c r="FM652" s="209"/>
      <c r="FN652" s="209"/>
      <c r="FO652" s="209"/>
      <c r="FP652" s="209"/>
      <c r="FQ652" s="209"/>
      <c r="FR652" s="209"/>
      <c r="FS652" s="209"/>
      <c r="FT652" s="209"/>
      <c r="FU652" s="209"/>
      <c r="FV652" s="209"/>
      <c r="FW652" s="209"/>
      <c r="FX652" s="209"/>
      <c r="FY652" s="209"/>
      <c r="FZ652" s="209"/>
      <c r="GA652" s="209"/>
      <c r="GB652" s="209"/>
      <c r="GC652" s="209"/>
      <c r="GD652" s="209"/>
      <c r="GE652" s="209"/>
      <c r="GF652" s="209"/>
      <c r="GG652" s="209"/>
      <c r="GH652" s="209"/>
      <c r="GI652" s="209"/>
      <c r="GJ652" s="209"/>
      <c r="GK652" s="209"/>
      <c r="GL652" s="209"/>
      <c r="GM652" s="209"/>
      <c r="GN652" s="209"/>
      <c r="GO652" s="209"/>
      <c r="GP652" s="209"/>
      <c r="GQ652" s="209"/>
      <c r="GR652" s="209"/>
      <c r="GS652" s="209"/>
      <c r="GT652" s="209"/>
      <c r="GU652" s="209"/>
      <c r="GV652" s="209"/>
      <c r="GW652" s="209"/>
      <c r="GX652" s="209"/>
      <c r="GY652" s="209"/>
      <c r="GZ652" s="209"/>
      <c r="HA652" s="209"/>
      <c r="HB652" s="209"/>
      <c r="HC652" s="209"/>
      <c r="HD652" s="209"/>
      <c r="HE652" s="209"/>
      <c r="HF652" s="209"/>
      <c r="HG652" s="209"/>
      <c r="HH652" s="209"/>
      <c r="HI652" s="209"/>
      <c r="HJ652" s="209"/>
      <c r="HK652" s="209"/>
      <c r="HL652" s="209"/>
      <c r="HM652" s="209"/>
      <c r="HN652" s="209"/>
      <c r="HO652" s="209"/>
      <c r="HP652" s="209"/>
      <c r="HQ652" s="209"/>
      <c r="HR652" s="209"/>
      <c r="HS652" s="209"/>
      <c r="HT652" s="209"/>
      <c r="HU652" s="209"/>
      <c r="HV652" s="209"/>
      <c r="HW652" s="209"/>
      <c r="HX652" s="209"/>
      <c r="HY652" s="209"/>
      <c r="HZ652" s="209"/>
      <c r="IA652" s="209"/>
      <c r="IB652" s="209"/>
      <c r="IC652" s="209"/>
      <c r="ID652" s="209"/>
      <c r="IE652" s="209"/>
      <c r="IF652" s="209"/>
      <c r="IG652" s="209"/>
      <c r="IH652" s="209"/>
      <c r="II652" s="209"/>
      <c r="IJ652" s="209"/>
      <c r="IK652" s="209"/>
      <c r="IL652" s="209"/>
      <c r="IM652" s="209"/>
      <c r="IN652" s="209"/>
      <c r="IO652" s="209"/>
      <c r="IP652" s="209"/>
      <c r="IQ652" s="209"/>
      <c r="IR652" s="209"/>
      <c r="IS652" s="209"/>
      <c r="IT652" s="209"/>
      <c r="IU652" s="209"/>
      <c r="IV652" s="209"/>
      <c r="IW652" s="209"/>
      <c r="IX652" s="209"/>
      <c r="IY652" s="209"/>
      <c r="IZ652" s="209"/>
      <c r="JA652" s="209"/>
      <c r="JB652" s="209"/>
      <c r="JC652" s="209"/>
      <c r="JD652" s="209"/>
      <c r="JE652" s="209"/>
      <c r="JF652" s="209"/>
      <c r="JG652" s="209"/>
    </row>
    <row r="653" spans="102:267" hidden="1">
      <c r="CX653" s="211"/>
      <c r="CY653" s="217"/>
      <c r="CZ653" s="217"/>
      <c r="DA653" s="217"/>
      <c r="DB653" s="462"/>
      <c r="DC653" s="217"/>
      <c r="DD653" s="209"/>
      <c r="DE653" s="209"/>
      <c r="DF653" s="1561"/>
      <c r="DG653" s="1561"/>
      <c r="DH653" s="209"/>
      <c r="DI653" s="209"/>
      <c r="DJ653" s="217"/>
      <c r="DK653" s="209"/>
      <c r="DL653" s="217"/>
      <c r="DM653" s="209"/>
      <c r="DN653" s="209"/>
      <c r="DO653" s="209"/>
      <c r="DP653" s="209"/>
      <c r="DQ653" s="1561"/>
      <c r="DR653" s="209"/>
      <c r="DS653" s="209"/>
      <c r="DT653" s="209"/>
      <c r="DU653" s="209"/>
      <c r="DV653" s="209"/>
      <c r="DW653" s="1561"/>
      <c r="DX653" s="1561"/>
      <c r="DY653" s="209"/>
      <c r="DZ653" s="209"/>
      <c r="EA653" s="209"/>
      <c r="EB653" s="209"/>
      <c r="EC653" s="209"/>
      <c r="ED653" s="209"/>
      <c r="EE653" s="209"/>
      <c r="EF653" s="209"/>
      <c r="EG653" s="209"/>
      <c r="EH653" s="209"/>
      <c r="EI653" s="209"/>
      <c r="EJ653" s="299"/>
      <c r="EK653" s="220"/>
      <c r="EL653" s="209"/>
      <c r="EM653" s="209"/>
      <c r="EN653" s="211"/>
      <c r="EO653" s="211"/>
      <c r="EP653" s="217"/>
      <c r="EQ653" s="209"/>
      <c r="ER653" s="209"/>
      <c r="ES653" s="209"/>
      <c r="ET653" s="209"/>
      <c r="EU653" s="209"/>
      <c r="EV653" s="209"/>
      <c r="EW653" s="209"/>
      <c r="EX653" s="209"/>
      <c r="EY653" s="209"/>
      <c r="EZ653" s="209"/>
      <c r="FA653" s="209"/>
      <c r="FB653" s="209"/>
      <c r="FC653" s="209"/>
      <c r="FD653" s="209"/>
      <c r="FE653" s="209"/>
      <c r="FF653" s="220"/>
      <c r="FG653" s="220"/>
      <c r="FH653" s="209"/>
      <c r="FI653" s="209"/>
      <c r="FJ653" s="209"/>
      <c r="FK653" s="209"/>
      <c r="FL653" s="209"/>
      <c r="FM653" s="209"/>
      <c r="FN653" s="209"/>
      <c r="FO653" s="209"/>
      <c r="FP653" s="209"/>
      <c r="FQ653" s="209"/>
      <c r="FR653" s="209"/>
      <c r="FS653" s="209"/>
      <c r="FT653" s="209"/>
      <c r="FU653" s="209"/>
      <c r="FV653" s="209"/>
      <c r="FW653" s="209"/>
      <c r="FX653" s="209"/>
      <c r="FY653" s="209"/>
      <c r="FZ653" s="209"/>
      <c r="GA653" s="209"/>
      <c r="GB653" s="209"/>
      <c r="GC653" s="209"/>
      <c r="GD653" s="209"/>
      <c r="GE653" s="209"/>
      <c r="GF653" s="209"/>
      <c r="GG653" s="209"/>
      <c r="GH653" s="209"/>
      <c r="GI653" s="209"/>
      <c r="GJ653" s="209"/>
      <c r="GK653" s="209"/>
      <c r="GL653" s="209"/>
      <c r="GM653" s="209"/>
      <c r="GN653" s="209"/>
      <c r="GO653" s="209"/>
      <c r="GP653" s="209"/>
      <c r="GQ653" s="209"/>
      <c r="GR653" s="209"/>
      <c r="GS653" s="209"/>
      <c r="GT653" s="209"/>
      <c r="GU653" s="209"/>
      <c r="GV653" s="209"/>
      <c r="GW653" s="209"/>
      <c r="GX653" s="209"/>
      <c r="GY653" s="209"/>
      <c r="GZ653" s="209"/>
      <c r="HA653" s="209"/>
      <c r="HB653" s="209"/>
      <c r="HC653" s="209"/>
      <c r="HD653" s="209"/>
      <c r="HE653" s="209"/>
      <c r="HF653" s="209"/>
      <c r="HG653" s="209"/>
      <c r="HH653" s="209"/>
      <c r="HI653" s="209"/>
      <c r="HJ653" s="209"/>
      <c r="HK653" s="209"/>
      <c r="HL653" s="209"/>
      <c r="HM653" s="209"/>
      <c r="HN653" s="209"/>
      <c r="HO653" s="209"/>
      <c r="HP653" s="209"/>
      <c r="HQ653" s="209"/>
      <c r="HR653" s="209"/>
      <c r="HS653" s="209"/>
      <c r="HT653" s="209"/>
      <c r="HU653" s="209"/>
      <c r="HV653" s="209"/>
      <c r="HW653" s="209"/>
      <c r="HX653" s="209"/>
      <c r="HY653" s="209"/>
      <c r="HZ653" s="209"/>
      <c r="IA653" s="209"/>
      <c r="IB653" s="209"/>
      <c r="IC653" s="209"/>
      <c r="ID653" s="209"/>
      <c r="IE653" s="209"/>
      <c r="IF653" s="209"/>
      <c r="IG653" s="209"/>
      <c r="IH653" s="209"/>
      <c r="II653" s="209"/>
      <c r="IJ653" s="209"/>
      <c r="IK653" s="209"/>
      <c r="IL653" s="209"/>
      <c r="IM653" s="209"/>
      <c r="IN653" s="209"/>
      <c r="IO653" s="209"/>
      <c r="IP653" s="209"/>
      <c r="IQ653" s="209"/>
      <c r="IR653" s="209"/>
      <c r="IS653" s="209"/>
      <c r="IT653" s="209"/>
      <c r="IU653" s="209"/>
      <c r="IV653" s="209"/>
      <c r="IW653" s="209"/>
      <c r="IX653" s="209"/>
      <c r="IY653" s="209"/>
      <c r="IZ653" s="209"/>
      <c r="JA653" s="209"/>
      <c r="JB653" s="209"/>
      <c r="JC653" s="209"/>
      <c r="JD653" s="209"/>
      <c r="JE653" s="209"/>
      <c r="JF653" s="209"/>
      <c r="JG653" s="209"/>
    </row>
    <row r="654" spans="102:267" hidden="1">
      <c r="CX654" s="211"/>
      <c r="CY654" s="217"/>
      <c r="CZ654" s="217"/>
      <c r="DA654" s="217"/>
      <c r="DB654" s="462"/>
      <c r="DC654" s="217"/>
      <c r="DD654" s="209"/>
      <c r="DE654" s="209"/>
      <c r="DF654" s="1561"/>
      <c r="DG654" s="1561"/>
      <c r="DH654" s="209"/>
      <c r="DI654" s="209"/>
      <c r="DJ654" s="217"/>
      <c r="DK654" s="209"/>
      <c r="DL654" s="217"/>
      <c r="DM654" s="209"/>
      <c r="DN654" s="209"/>
      <c r="DO654" s="209"/>
      <c r="DP654" s="209"/>
      <c r="DQ654" s="1561"/>
      <c r="DR654" s="209"/>
      <c r="DS654" s="209"/>
      <c r="DT654" s="209"/>
      <c r="DU654" s="209"/>
      <c r="DV654" s="209"/>
      <c r="DW654" s="1561"/>
      <c r="DX654" s="1561"/>
      <c r="DY654" s="209"/>
      <c r="DZ654" s="209"/>
      <c r="EA654" s="209"/>
      <c r="EB654" s="209"/>
      <c r="EC654" s="209"/>
      <c r="ED654" s="209"/>
      <c r="EE654" s="209"/>
      <c r="EF654" s="209"/>
      <c r="EG654" s="209"/>
      <c r="EH654" s="209"/>
      <c r="EI654" s="209"/>
      <c r="EJ654" s="299"/>
      <c r="EK654" s="220"/>
      <c r="EL654" s="209"/>
      <c r="EM654" s="209"/>
      <c r="EN654" s="211"/>
      <c r="EO654" s="211"/>
      <c r="EP654" s="217"/>
      <c r="EQ654" s="209"/>
      <c r="ER654" s="209"/>
      <c r="ES654" s="209"/>
      <c r="ET654" s="209"/>
      <c r="EU654" s="209"/>
      <c r="EV654" s="209"/>
      <c r="EW654" s="209"/>
      <c r="EX654" s="209"/>
      <c r="EY654" s="209"/>
      <c r="EZ654" s="209"/>
      <c r="FA654" s="209"/>
      <c r="FB654" s="209"/>
      <c r="FC654" s="209"/>
      <c r="FD654" s="209"/>
      <c r="FE654" s="209"/>
      <c r="FF654" s="220"/>
      <c r="FG654" s="220"/>
      <c r="FH654" s="209"/>
      <c r="FI654" s="209"/>
      <c r="FJ654" s="209"/>
      <c r="FK654" s="209"/>
      <c r="FL654" s="209"/>
      <c r="FM654" s="209"/>
      <c r="FN654" s="209"/>
      <c r="FO654" s="209"/>
      <c r="FP654" s="209"/>
      <c r="FQ654" s="209"/>
      <c r="FR654" s="209"/>
      <c r="FS654" s="209"/>
      <c r="FT654" s="209"/>
      <c r="FU654" s="209"/>
      <c r="FV654" s="209"/>
      <c r="FW654" s="209"/>
      <c r="FX654" s="209"/>
      <c r="FY654" s="209"/>
      <c r="FZ654" s="209"/>
      <c r="GA654" s="209"/>
      <c r="GB654" s="209"/>
      <c r="GC654" s="209"/>
      <c r="GD654" s="209"/>
      <c r="GE654" s="209"/>
      <c r="GF654" s="209"/>
      <c r="GG654" s="209"/>
      <c r="GH654" s="209"/>
      <c r="GI654" s="209"/>
      <c r="GJ654" s="209"/>
      <c r="GK654" s="209"/>
      <c r="GL654" s="209"/>
      <c r="GM654" s="209"/>
      <c r="GN654" s="209"/>
      <c r="GO654" s="209"/>
      <c r="GP654" s="209"/>
      <c r="GQ654" s="209"/>
      <c r="GR654" s="209"/>
      <c r="GS654" s="209"/>
      <c r="GT654" s="209"/>
      <c r="GU654" s="209"/>
      <c r="GV654" s="209"/>
      <c r="GW654" s="209"/>
      <c r="GX654" s="209"/>
      <c r="GY654" s="209"/>
      <c r="GZ654" s="209"/>
      <c r="HA654" s="209"/>
      <c r="HB654" s="209"/>
      <c r="HC654" s="209"/>
      <c r="HD654" s="209"/>
      <c r="HE654" s="209"/>
      <c r="HF654" s="209"/>
      <c r="HG654" s="209"/>
      <c r="HH654" s="209"/>
      <c r="HI654" s="209"/>
      <c r="HJ654" s="209"/>
      <c r="HK654" s="209"/>
      <c r="HL654" s="209"/>
      <c r="HM654" s="209"/>
      <c r="HN654" s="209"/>
      <c r="HO654" s="209"/>
      <c r="HP654" s="209"/>
      <c r="HQ654" s="209"/>
      <c r="HR654" s="209"/>
      <c r="HS654" s="209"/>
      <c r="HT654" s="209"/>
      <c r="HU654" s="209"/>
      <c r="HV654" s="209"/>
      <c r="HW654" s="209"/>
      <c r="HX654" s="209"/>
      <c r="HY654" s="209"/>
      <c r="HZ654" s="209"/>
      <c r="IA654" s="209"/>
      <c r="IB654" s="209"/>
      <c r="IC654" s="209"/>
      <c r="ID654" s="209"/>
      <c r="IE654" s="209"/>
      <c r="IF654" s="209"/>
      <c r="IG654" s="209"/>
      <c r="IH654" s="209"/>
      <c r="II654" s="209"/>
      <c r="IJ654" s="209"/>
      <c r="IK654" s="209"/>
      <c r="IL654" s="209"/>
      <c r="IM654" s="209"/>
      <c r="IN654" s="209"/>
      <c r="IO654" s="209"/>
      <c r="IP654" s="209"/>
      <c r="IQ654" s="209"/>
      <c r="IR654" s="209"/>
      <c r="IS654" s="209"/>
      <c r="IT654" s="209"/>
      <c r="IU654" s="209"/>
      <c r="IV654" s="209"/>
      <c r="IW654" s="209"/>
      <c r="IX654" s="209"/>
      <c r="IY654" s="209"/>
      <c r="IZ654" s="209"/>
      <c r="JA654" s="209"/>
      <c r="JB654" s="209"/>
      <c r="JC654" s="209"/>
      <c r="JD654" s="209"/>
      <c r="JE654" s="209"/>
      <c r="JF654" s="209"/>
      <c r="JG654" s="209"/>
    </row>
    <row r="655" spans="102:267" hidden="1">
      <c r="CX655" s="211"/>
      <c r="CY655" s="217"/>
      <c r="CZ655" s="217"/>
      <c r="DA655" s="217"/>
      <c r="DB655" s="462"/>
      <c r="DC655" s="217"/>
      <c r="DD655" s="209"/>
      <c r="DE655" s="209"/>
      <c r="DF655" s="1561"/>
      <c r="DG655" s="1561"/>
      <c r="DH655" s="209"/>
      <c r="DI655" s="209"/>
      <c r="DJ655" s="217"/>
      <c r="DK655" s="209"/>
      <c r="DL655" s="217"/>
      <c r="DM655" s="209"/>
      <c r="DN655" s="209"/>
      <c r="DO655" s="209"/>
      <c r="DP655" s="209"/>
      <c r="DQ655" s="1561"/>
      <c r="DR655" s="209"/>
      <c r="DS655" s="209"/>
      <c r="DT655" s="209"/>
      <c r="DU655" s="209"/>
      <c r="DV655" s="209"/>
      <c r="DW655" s="1561"/>
      <c r="DX655" s="1561"/>
      <c r="DY655" s="209"/>
      <c r="DZ655" s="209"/>
      <c r="EA655" s="209"/>
      <c r="EB655" s="209"/>
      <c r="EC655" s="209"/>
      <c r="ED655" s="209"/>
      <c r="EE655" s="209"/>
      <c r="EF655" s="209"/>
      <c r="EG655" s="209"/>
      <c r="EH655" s="209"/>
      <c r="EI655" s="209"/>
      <c r="EJ655" s="299"/>
      <c r="EK655" s="220"/>
      <c r="EL655" s="209"/>
      <c r="EM655" s="209"/>
      <c r="EN655" s="211"/>
      <c r="EO655" s="211"/>
      <c r="EP655" s="217"/>
      <c r="EQ655" s="209"/>
      <c r="ER655" s="209"/>
      <c r="ES655" s="209"/>
      <c r="ET655" s="209"/>
      <c r="EU655" s="209"/>
      <c r="EV655" s="209"/>
      <c r="EW655" s="209"/>
      <c r="EX655" s="209"/>
      <c r="EY655" s="209"/>
      <c r="EZ655" s="209"/>
      <c r="FA655" s="209"/>
      <c r="FB655" s="209"/>
      <c r="FC655" s="209"/>
      <c r="FD655" s="209"/>
      <c r="FE655" s="209"/>
      <c r="FF655" s="220"/>
      <c r="FG655" s="220"/>
      <c r="FH655" s="209"/>
      <c r="FI655" s="209"/>
      <c r="FJ655" s="209"/>
      <c r="FK655" s="209"/>
      <c r="FL655" s="209"/>
      <c r="FM655" s="209"/>
      <c r="FN655" s="209"/>
      <c r="FO655" s="209"/>
      <c r="FP655" s="209"/>
      <c r="FQ655" s="209"/>
      <c r="FR655" s="209"/>
      <c r="FS655" s="209"/>
      <c r="FT655" s="209"/>
      <c r="FU655" s="209"/>
      <c r="FV655" s="209"/>
      <c r="FW655" s="209"/>
      <c r="FX655" s="209"/>
      <c r="FY655" s="209"/>
      <c r="FZ655" s="209"/>
      <c r="GA655" s="209"/>
      <c r="GB655" s="209"/>
      <c r="GC655" s="209"/>
      <c r="GD655" s="209"/>
      <c r="GE655" s="209"/>
      <c r="GF655" s="209"/>
      <c r="GG655" s="209"/>
      <c r="GH655" s="209"/>
      <c r="GI655" s="209"/>
      <c r="GJ655" s="209"/>
      <c r="GK655" s="209"/>
      <c r="GL655" s="209"/>
      <c r="GM655" s="209"/>
      <c r="GN655" s="209"/>
      <c r="GO655" s="209"/>
      <c r="GP655" s="209"/>
      <c r="GQ655" s="209"/>
      <c r="GR655" s="209"/>
      <c r="GS655" s="209"/>
      <c r="GT655" s="209"/>
      <c r="GU655" s="209"/>
      <c r="GV655" s="209"/>
      <c r="GW655" s="209"/>
      <c r="GX655" s="209"/>
      <c r="GY655" s="209"/>
      <c r="GZ655" s="209"/>
      <c r="HA655" s="209"/>
      <c r="HB655" s="209"/>
      <c r="HC655" s="209"/>
      <c r="HD655" s="209"/>
      <c r="HE655" s="209"/>
      <c r="HF655" s="209"/>
      <c r="HG655" s="209"/>
      <c r="HH655" s="209"/>
      <c r="HI655" s="209"/>
      <c r="HJ655" s="209"/>
      <c r="HK655" s="209"/>
      <c r="HL655" s="209"/>
      <c r="HM655" s="209"/>
      <c r="HN655" s="209"/>
      <c r="HO655" s="209"/>
      <c r="HP655" s="209"/>
      <c r="HQ655" s="209"/>
      <c r="HR655" s="209"/>
      <c r="HS655" s="209"/>
      <c r="HT655" s="209"/>
      <c r="HU655" s="209"/>
      <c r="HV655" s="209"/>
      <c r="HW655" s="209"/>
      <c r="HX655" s="209"/>
      <c r="HY655" s="209"/>
      <c r="HZ655" s="209"/>
      <c r="IA655" s="209"/>
      <c r="IB655" s="209"/>
      <c r="IC655" s="209"/>
      <c r="ID655" s="209"/>
      <c r="IE655" s="209"/>
      <c r="IF655" s="209"/>
      <c r="IG655" s="209"/>
      <c r="IH655" s="209"/>
      <c r="II655" s="209"/>
      <c r="IJ655" s="209"/>
      <c r="IK655" s="209"/>
      <c r="IL655" s="209"/>
      <c r="IM655" s="209"/>
      <c r="IN655" s="209"/>
      <c r="IO655" s="209"/>
      <c r="IP655" s="209"/>
      <c r="IQ655" s="209"/>
      <c r="IR655" s="209"/>
      <c r="IS655" s="209"/>
      <c r="IT655" s="209"/>
      <c r="IU655" s="209"/>
      <c r="IV655" s="209"/>
      <c r="IW655" s="209"/>
      <c r="IX655" s="209"/>
      <c r="IY655" s="209"/>
      <c r="IZ655" s="209"/>
      <c r="JA655" s="209"/>
      <c r="JB655" s="209"/>
      <c r="JC655" s="209"/>
      <c r="JD655" s="209"/>
      <c r="JE655" s="209"/>
      <c r="JF655" s="209"/>
      <c r="JG655" s="209"/>
    </row>
    <row r="656" spans="102:267" hidden="1">
      <c r="CX656" s="211"/>
      <c r="CY656" s="217"/>
      <c r="CZ656" s="217"/>
      <c r="DA656" s="217"/>
      <c r="DB656" s="462"/>
      <c r="DC656" s="217"/>
      <c r="DD656" s="209"/>
      <c r="DE656" s="209"/>
      <c r="DF656" s="1561"/>
      <c r="DG656" s="1561"/>
      <c r="DH656" s="209"/>
      <c r="DI656" s="209"/>
      <c r="DJ656" s="217"/>
      <c r="DK656" s="209"/>
      <c r="DL656" s="217"/>
      <c r="DM656" s="209"/>
      <c r="DN656" s="209"/>
      <c r="DO656" s="209"/>
      <c r="DP656" s="209"/>
      <c r="DQ656" s="1561"/>
      <c r="DR656" s="209"/>
      <c r="DS656" s="209"/>
      <c r="DT656" s="209"/>
      <c r="DU656" s="209"/>
      <c r="DV656" s="209"/>
      <c r="DW656" s="1561"/>
      <c r="DX656" s="1561"/>
      <c r="DY656" s="209"/>
      <c r="DZ656" s="209"/>
      <c r="EA656" s="209"/>
      <c r="EB656" s="209"/>
      <c r="EC656" s="209"/>
      <c r="ED656" s="209"/>
      <c r="EE656" s="209"/>
      <c r="EF656" s="209"/>
      <c r="EG656" s="209"/>
      <c r="EH656" s="209"/>
      <c r="EI656" s="209"/>
      <c r="EJ656" s="299"/>
      <c r="EK656" s="220"/>
      <c r="EL656" s="209"/>
      <c r="EM656" s="209"/>
      <c r="EN656" s="211"/>
      <c r="EO656" s="211"/>
      <c r="EP656" s="217"/>
      <c r="EQ656" s="209"/>
      <c r="ER656" s="209"/>
      <c r="ES656" s="209"/>
      <c r="ET656" s="209"/>
      <c r="EU656" s="209"/>
      <c r="EV656" s="209"/>
      <c r="EW656" s="209"/>
      <c r="EX656" s="209"/>
      <c r="EY656" s="209"/>
      <c r="EZ656" s="209"/>
      <c r="FA656" s="209"/>
      <c r="FB656" s="209"/>
      <c r="FC656" s="209"/>
      <c r="FD656" s="209"/>
      <c r="FE656" s="209"/>
      <c r="FF656" s="220"/>
      <c r="FG656" s="220"/>
      <c r="FH656" s="209"/>
      <c r="FI656" s="209"/>
      <c r="FJ656" s="209"/>
      <c r="FK656" s="209"/>
      <c r="FL656" s="209"/>
      <c r="FM656" s="209"/>
      <c r="FN656" s="209"/>
      <c r="FO656" s="209"/>
      <c r="FP656" s="209"/>
      <c r="FQ656" s="209"/>
      <c r="FR656" s="209"/>
      <c r="FS656" s="209"/>
      <c r="FT656" s="209"/>
      <c r="FU656" s="209"/>
      <c r="FV656" s="209"/>
      <c r="FW656" s="209"/>
      <c r="FX656" s="209"/>
      <c r="FY656" s="209"/>
      <c r="FZ656" s="209"/>
      <c r="GA656" s="209"/>
      <c r="GB656" s="209"/>
      <c r="GC656" s="209"/>
      <c r="GD656" s="209"/>
      <c r="GE656" s="209"/>
      <c r="GF656" s="209"/>
      <c r="GG656" s="209"/>
      <c r="GH656" s="209"/>
      <c r="GI656" s="209"/>
      <c r="GJ656" s="209"/>
      <c r="GK656" s="209"/>
      <c r="GL656" s="209"/>
      <c r="GM656" s="209"/>
      <c r="GN656" s="209"/>
      <c r="GO656" s="209"/>
      <c r="GP656" s="209"/>
      <c r="GQ656" s="209"/>
      <c r="GR656" s="209"/>
      <c r="GS656" s="209"/>
      <c r="GT656" s="209"/>
      <c r="GU656" s="209"/>
      <c r="GV656" s="209"/>
      <c r="GW656" s="209"/>
      <c r="GX656" s="209"/>
      <c r="GY656" s="209"/>
      <c r="GZ656" s="209"/>
      <c r="HA656" s="209"/>
      <c r="HB656" s="209"/>
      <c r="HC656" s="209"/>
      <c r="HD656" s="209"/>
      <c r="HE656" s="209"/>
      <c r="HF656" s="209"/>
      <c r="HG656" s="209"/>
      <c r="HH656" s="209"/>
      <c r="HI656" s="209"/>
      <c r="HJ656" s="209"/>
      <c r="HK656" s="209"/>
      <c r="HL656" s="209"/>
      <c r="HM656" s="209"/>
      <c r="HN656" s="209"/>
      <c r="HO656" s="209"/>
      <c r="HP656" s="209"/>
      <c r="HQ656" s="209"/>
      <c r="HR656" s="209"/>
      <c r="HS656" s="209"/>
      <c r="HT656" s="209"/>
      <c r="HU656" s="209"/>
      <c r="HV656" s="209"/>
      <c r="HW656" s="209"/>
      <c r="HX656" s="209"/>
      <c r="HY656" s="209"/>
      <c r="HZ656" s="209"/>
      <c r="IA656" s="209"/>
      <c r="IB656" s="209"/>
      <c r="IC656" s="209"/>
      <c r="ID656" s="209"/>
      <c r="IE656" s="209"/>
      <c r="IF656" s="209"/>
      <c r="IG656" s="209"/>
      <c r="IH656" s="209"/>
      <c r="II656" s="209"/>
      <c r="IJ656" s="209"/>
      <c r="IK656" s="209"/>
      <c r="IL656" s="209"/>
      <c r="IM656" s="209"/>
      <c r="IN656" s="209"/>
      <c r="IO656" s="209"/>
      <c r="IP656" s="209"/>
      <c r="IQ656" s="209"/>
      <c r="IR656" s="209"/>
      <c r="IS656" s="209"/>
      <c r="IT656" s="209"/>
      <c r="IU656" s="209"/>
      <c r="IV656" s="209"/>
      <c r="IW656" s="209"/>
      <c r="IX656" s="209"/>
      <c r="IY656" s="209"/>
      <c r="IZ656" s="209"/>
      <c r="JA656" s="209"/>
      <c r="JB656" s="209"/>
      <c r="JC656" s="209"/>
      <c r="JD656" s="209"/>
      <c r="JE656" s="209"/>
      <c r="JF656" s="209"/>
      <c r="JG656" s="209"/>
    </row>
    <row r="657" spans="102:267" hidden="1">
      <c r="CX657" s="211"/>
      <c r="CY657" s="217"/>
      <c r="CZ657" s="217"/>
      <c r="DA657" s="217"/>
      <c r="DB657" s="462"/>
      <c r="DC657" s="217"/>
      <c r="DD657" s="209"/>
      <c r="DE657" s="209"/>
      <c r="DF657" s="1561"/>
      <c r="DG657" s="1561"/>
      <c r="DH657" s="209"/>
      <c r="DI657" s="209"/>
      <c r="DJ657" s="217"/>
      <c r="DK657" s="209"/>
      <c r="DL657" s="217"/>
      <c r="DM657" s="209"/>
      <c r="DN657" s="209"/>
      <c r="DO657" s="209"/>
      <c r="DP657" s="209"/>
      <c r="DQ657" s="1561"/>
      <c r="DR657" s="209"/>
      <c r="DS657" s="209"/>
      <c r="DT657" s="209"/>
      <c r="DU657" s="209"/>
      <c r="DV657" s="209"/>
      <c r="DW657" s="1561"/>
      <c r="DX657" s="1561"/>
      <c r="DY657" s="209"/>
      <c r="DZ657" s="209"/>
      <c r="EA657" s="209"/>
      <c r="EB657" s="209"/>
      <c r="EC657" s="209"/>
      <c r="ED657" s="209"/>
      <c r="EE657" s="209"/>
      <c r="EF657" s="209"/>
      <c r="EG657" s="209"/>
      <c r="EH657" s="209"/>
      <c r="EI657" s="209"/>
      <c r="EJ657" s="299"/>
      <c r="EK657" s="220"/>
      <c r="EL657" s="209"/>
      <c r="EM657" s="209"/>
      <c r="EN657" s="211"/>
      <c r="EO657" s="211"/>
      <c r="EP657" s="217"/>
      <c r="EQ657" s="209"/>
      <c r="ER657" s="209"/>
      <c r="ES657" s="209"/>
      <c r="ET657" s="209"/>
      <c r="EU657" s="209"/>
      <c r="EV657" s="209"/>
      <c r="EW657" s="209"/>
      <c r="EX657" s="209"/>
      <c r="EY657" s="209"/>
      <c r="EZ657" s="209"/>
      <c r="FA657" s="209"/>
      <c r="FB657" s="209"/>
      <c r="FC657" s="209"/>
      <c r="FD657" s="209"/>
      <c r="FE657" s="209"/>
      <c r="FF657" s="220"/>
      <c r="FG657" s="220"/>
      <c r="FH657" s="209"/>
      <c r="FI657" s="209"/>
      <c r="FJ657" s="209"/>
      <c r="FK657" s="209"/>
      <c r="FL657" s="209"/>
      <c r="FM657" s="209"/>
      <c r="FN657" s="209"/>
      <c r="FO657" s="209"/>
      <c r="FP657" s="209"/>
      <c r="FQ657" s="209"/>
      <c r="FR657" s="209"/>
      <c r="FS657" s="209"/>
      <c r="FT657" s="209"/>
      <c r="FU657" s="209"/>
      <c r="FV657" s="209"/>
      <c r="FW657" s="209"/>
      <c r="FX657" s="209"/>
      <c r="FY657" s="209"/>
      <c r="FZ657" s="209"/>
      <c r="GA657" s="209"/>
      <c r="GB657" s="209"/>
      <c r="GC657" s="209"/>
      <c r="GD657" s="209"/>
      <c r="GE657" s="209"/>
      <c r="GF657" s="209"/>
      <c r="GG657" s="209"/>
      <c r="GH657" s="209"/>
      <c r="GI657" s="209"/>
      <c r="GJ657" s="209"/>
      <c r="GK657" s="209"/>
      <c r="GL657" s="209"/>
      <c r="GM657" s="209"/>
      <c r="GN657" s="209"/>
      <c r="GO657" s="209"/>
      <c r="GP657" s="209"/>
      <c r="GQ657" s="209"/>
      <c r="GR657" s="209"/>
      <c r="GS657" s="209"/>
      <c r="GT657" s="209"/>
      <c r="GU657" s="209"/>
      <c r="GV657" s="209"/>
      <c r="GW657" s="209"/>
      <c r="GX657" s="209"/>
      <c r="GY657" s="209"/>
      <c r="GZ657" s="209"/>
      <c r="HA657" s="209"/>
      <c r="HB657" s="209"/>
      <c r="HC657" s="209"/>
      <c r="HD657" s="209"/>
      <c r="HE657" s="209"/>
      <c r="HF657" s="209"/>
      <c r="HG657" s="209"/>
      <c r="HH657" s="209"/>
      <c r="HI657" s="209"/>
      <c r="HJ657" s="209"/>
      <c r="HK657" s="209"/>
      <c r="HL657" s="209"/>
      <c r="HM657" s="209"/>
      <c r="HN657" s="209"/>
      <c r="HO657" s="209"/>
      <c r="HP657" s="209"/>
      <c r="HQ657" s="209"/>
      <c r="HR657" s="209"/>
      <c r="HS657" s="209"/>
      <c r="HT657" s="209"/>
      <c r="HU657" s="209"/>
      <c r="HV657" s="209"/>
      <c r="HW657" s="209"/>
      <c r="HX657" s="209"/>
      <c r="HY657" s="209"/>
      <c r="HZ657" s="209"/>
      <c r="IA657" s="209"/>
      <c r="IB657" s="209"/>
      <c r="IC657" s="209"/>
      <c r="ID657" s="209"/>
      <c r="IE657" s="209"/>
      <c r="IF657" s="209"/>
      <c r="IG657" s="209"/>
      <c r="IH657" s="209"/>
      <c r="II657" s="209"/>
      <c r="IJ657" s="209"/>
      <c r="IK657" s="209"/>
      <c r="IL657" s="209"/>
      <c r="IM657" s="209"/>
      <c r="IN657" s="209"/>
      <c r="IO657" s="209"/>
      <c r="IP657" s="209"/>
      <c r="IQ657" s="209"/>
      <c r="IR657" s="209"/>
      <c r="IS657" s="209"/>
      <c r="IT657" s="209"/>
      <c r="IU657" s="209"/>
      <c r="IV657" s="209"/>
      <c r="IW657" s="209"/>
      <c r="IX657" s="209"/>
      <c r="IY657" s="209"/>
      <c r="IZ657" s="209"/>
      <c r="JA657" s="209"/>
      <c r="JB657" s="209"/>
      <c r="JC657" s="209"/>
      <c r="JD657" s="209"/>
      <c r="JE657" s="209"/>
      <c r="JF657" s="209"/>
      <c r="JG657" s="209"/>
    </row>
    <row r="658" spans="102:267" hidden="1">
      <c r="CX658" s="211"/>
      <c r="CY658" s="217"/>
      <c r="CZ658" s="217"/>
      <c r="DA658" s="217"/>
      <c r="DB658" s="462"/>
      <c r="DC658" s="217"/>
      <c r="DD658" s="209"/>
      <c r="DE658" s="209"/>
      <c r="DF658" s="1561"/>
      <c r="DG658" s="1561"/>
      <c r="DH658" s="209"/>
      <c r="DI658" s="209"/>
      <c r="DJ658" s="217"/>
      <c r="DK658" s="209"/>
      <c r="DL658" s="217"/>
      <c r="DM658" s="209"/>
      <c r="DN658" s="209"/>
      <c r="DO658" s="209"/>
      <c r="DP658" s="209"/>
      <c r="DQ658" s="1561"/>
      <c r="DR658" s="209"/>
      <c r="DS658" s="209"/>
      <c r="DT658" s="209"/>
      <c r="DU658" s="209"/>
      <c r="DV658" s="209"/>
      <c r="DW658" s="1561"/>
      <c r="DX658" s="1561"/>
      <c r="DY658" s="209"/>
      <c r="DZ658" s="209"/>
      <c r="EA658" s="209"/>
      <c r="EB658" s="209"/>
      <c r="EC658" s="209"/>
      <c r="ED658" s="209"/>
      <c r="EE658" s="209"/>
      <c r="EF658" s="209"/>
      <c r="EG658" s="209"/>
      <c r="EH658" s="209"/>
      <c r="EI658" s="209"/>
      <c r="EJ658" s="299"/>
      <c r="EK658" s="220"/>
      <c r="EL658" s="209"/>
      <c r="EM658" s="209"/>
      <c r="EN658" s="211"/>
      <c r="EO658" s="211"/>
      <c r="EP658" s="217"/>
      <c r="EQ658" s="209"/>
      <c r="ER658" s="209"/>
      <c r="ES658" s="209"/>
      <c r="ET658" s="209"/>
      <c r="EU658" s="209"/>
      <c r="EV658" s="209"/>
      <c r="EW658" s="209"/>
      <c r="EX658" s="209"/>
      <c r="EY658" s="209"/>
      <c r="EZ658" s="209"/>
      <c r="FA658" s="209"/>
      <c r="FB658" s="209"/>
      <c r="FC658" s="209"/>
      <c r="FD658" s="209"/>
      <c r="FE658" s="209"/>
      <c r="FF658" s="220"/>
      <c r="FG658" s="220"/>
      <c r="FH658" s="209"/>
      <c r="FI658" s="209"/>
      <c r="FJ658" s="209"/>
      <c r="FK658" s="209"/>
      <c r="FL658" s="209"/>
      <c r="FM658" s="209"/>
      <c r="FN658" s="209"/>
      <c r="FO658" s="209"/>
      <c r="FP658" s="209"/>
      <c r="FQ658" s="209"/>
      <c r="FR658" s="209"/>
      <c r="FS658" s="209"/>
      <c r="FT658" s="209"/>
      <c r="FU658" s="209"/>
      <c r="FV658" s="209"/>
      <c r="FW658" s="209"/>
      <c r="FX658" s="209"/>
      <c r="FY658" s="209"/>
      <c r="FZ658" s="209"/>
      <c r="GA658" s="209"/>
      <c r="GB658" s="209"/>
      <c r="GC658" s="209"/>
      <c r="GD658" s="209"/>
      <c r="GE658" s="209"/>
      <c r="GF658" s="209"/>
      <c r="GG658" s="209"/>
      <c r="GH658" s="209"/>
      <c r="GI658" s="209"/>
      <c r="GJ658" s="209"/>
      <c r="GK658" s="209"/>
      <c r="GL658" s="209"/>
      <c r="GM658" s="209"/>
      <c r="GN658" s="209"/>
      <c r="GO658" s="209"/>
      <c r="GP658" s="209"/>
      <c r="GQ658" s="209"/>
      <c r="GR658" s="209"/>
      <c r="GS658" s="209"/>
      <c r="GT658" s="209"/>
      <c r="GU658" s="209"/>
      <c r="GV658" s="209"/>
      <c r="GW658" s="209"/>
      <c r="GX658" s="209"/>
      <c r="GY658" s="209"/>
      <c r="GZ658" s="209"/>
      <c r="HA658" s="209"/>
      <c r="HB658" s="209"/>
      <c r="HC658" s="209"/>
      <c r="HD658" s="209"/>
      <c r="HE658" s="209"/>
      <c r="HF658" s="209"/>
      <c r="HG658" s="209"/>
      <c r="HH658" s="209"/>
      <c r="HI658" s="209"/>
      <c r="HJ658" s="209"/>
      <c r="HK658" s="209"/>
      <c r="HL658" s="209"/>
      <c r="HM658" s="209"/>
      <c r="HN658" s="209"/>
      <c r="HO658" s="209"/>
      <c r="HP658" s="209"/>
      <c r="HQ658" s="209"/>
      <c r="HR658" s="209"/>
      <c r="HS658" s="209"/>
      <c r="HT658" s="209"/>
      <c r="HU658" s="209"/>
      <c r="HV658" s="209"/>
      <c r="HW658" s="209"/>
      <c r="HX658" s="209"/>
      <c r="HY658" s="209"/>
      <c r="HZ658" s="209"/>
      <c r="IA658" s="209"/>
      <c r="IB658" s="209"/>
      <c r="IC658" s="209"/>
      <c r="ID658" s="209"/>
      <c r="IE658" s="209"/>
      <c r="IF658" s="209"/>
      <c r="IG658" s="209"/>
      <c r="IH658" s="209"/>
      <c r="II658" s="209"/>
      <c r="IJ658" s="209"/>
      <c r="IK658" s="209"/>
      <c r="IL658" s="209"/>
      <c r="IM658" s="209"/>
      <c r="IN658" s="209"/>
      <c r="IO658" s="209"/>
      <c r="IP658" s="209"/>
      <c r="IQ658" s="209"/>
      <c r="IR658" s="209"/>
      <c r="IS658" s="209"/>
      <c r="IT658" s="209"/>
      <c r="IU658" s="209"/>
      <c r="IV658" s="209"/>
      <c r="IW658" s="209"/>
      <c r="IX658" s="209"/>
      <c r="IY658" s="209"/>
      <c r="IZ658" s="209"/>
      <c r="JA658" s="209"/>
      <c r="JB658" s="209"/>
      <c r="JC658" s="209"/>
      <c r="JD658" s="209"/>
      <c r="JE658" s="209"/>
      <c r="JF658" s="209"/>
      <c r="JG658" s="209"/>
    </row>
    <row r="659" spans="102:267" hidden="1">
      <c r="CX659" s="211"/>
      <c r="CY659" s="217"/>
      <c r="CZ659" s="217"/>
      <c r="DA659" s="217"/>
      <c r="DB659" s="462"/>
      <c r="DC659" s="217"/>
      <c r="DD659" s="209"/>
      <c r="DE659" s="209"/>
      <c r="DF659" s="1561"/>
      <c r="DG659" s="1561"/>
      <c r="DH659" s="209"/>
      <c r="DI659" s="209"/>
      <c r="DJ659" s="217"/>
      <c r="DK659" s="209"/>
      <c r="DL659" s="217"/>
      <c r="DM659" s="209"/>
      <c r="DN659" s="209"/>
      <c r="DO659" s="209"/>
      <c r="DP659" s="209"/>
      <c r="DQ659" s="1561"/>
      <c r="DR659" s="209"/>
      <c r="DS659" s="209"/>
      <c r="DT659" s="209"/>
      <c r="DU659" s="209"/>
      <c r="DV659" s="209"/>
      <c r="DW659" s="1561"/>
      <c r="DX659" s="1561"/>
      <c r="DY659" s="209"/>
      <c r="DZ659" s="209"/>
      <c r="EA659" s="209"/>
      <c r="EB659" s="209"/>
      <c r="EC659" s="209"/>
      <c r="ED659" s="209"/>
      <c r="EE659" s="209"/>
      <c r="EF659" s="209"/>
      <c r="EG659" s="209"/>
      <c r="EH659" s="209"/>
      <c r="EI659" s="209"/>
      <c r="EJ659" s="299"/>
      <c r="EK659" s="220"/>
      <c r="EL659" s="209"/>
      <c r="EM659" s="209"/>
      <c r="EN659" s="211"/>
      <c r="EO659" s="211"/>
      <c r="EP659" s="217"/>
      <c r="EQ659" s="209"/>
      <c r="ER659" s="209"/>
      <c r="ES659" s="209"/>
      <c r="ET659" s="209"/>
      <c r="EU659" s="209"/>
      <c r="EV659" s="209"/>
      <c r="EW659" s="209"/>
      <c r="EX659" s="209"/>
      <c r="EY659" s="209"/>
      <c r="EZ659" s="209"/>
      <c r="FA659" s="209"/>
      <c r="FB659" s="209"/>
      <c r="FC659" s="209"/>
      <c r="FD659" s="209"/>
      <c r="FE659" s="209"/>
      <c r="FF659" s="220"/>
      <c r="FG659" s="220"/>
      <c r="FH659" s="209"/>
      <c r="FI659" s="209"/>
      <c r="FJ659" s="209"/>
      <c r="FK659" s="209"/>
      <c r="FL659" s="209"/>
      <c r="FM659" s="209"/>
      <c r="FN659" s="209"/>
      <c r="FO659" s="209"/>
      <c r="FP659" s="209"/>
      <c r="FQ659" s="209"/>
      <c r="FR659" s="209"/>
      <c r="FS659" s="209"/>
      <c r="FT659" s="209"/>
      <c r="FU659" s="209"/>
      <c r="FV659" s="209"/>
      <c r="FW659" s="209"/>
      <c r="FX659" s="209"/>
      <c r="FY659" s="209"/>
      <c r="FZ659" s="209"/>
      <c r="GA659" s="209"/>
      <c r="GB659" s="209"/>
      <c r="GC659" s="209"/>
      <c r="GD659" s="209"/>
      <c r="GE659" s="209"/>
      <c r="GF659" s="209"/>
      <c r="GG659" s="209"/>
      <c r="GH659" s="209"/>
      <c r="GI659" s="209"/>
      <c r="GJ659" s="209"/>
      <c r="GK659" s="209"/>
      <c r="GL659" s="209"/>
      <c r="GM659" s="209"/>
      <c r="GN659" s="209"/>
      <c r="GO659" s="209"/>
      <c r="GP659" s="209"/>
      <c r="GQ659" s="209"/>
      <c r="GR659" s="209"/>
      <c r="GS659" s="209"/>
      <c r="GT659" s="209"/>
      <c r="GU659" s="209"/>
      <c r="GV659" s="209"/>
      <c r="GW659" s="209"/>
      <c r="GX659" s="209"/>
      <c r="GY659" s="209"/>
      <c r="GZ659" s="209"/>
      <c r="HA659" s="209"/>
      <c r="HB659" s="209"/>
      <c r="HC659" s="209"/>
      <c r="HD659" s="209"/>
      <c r="HE659" s="209"/>
      <c r="HF659" s="209"/>
      <c r="HG659" s="209"/>
      <c r="HH659" s="209"/>
      <c r="HI659" s="209"/>
      <c r="HJ659" s="209"/>
      <c r="HK659" s="209"/>
      <c r="HL659" s="209"/>
      <c r="HM659" s="209"/>
      <c r="HN659" s="209"/>
      <c r="HO659" s="209"/>
      <c r="HP659" s="209"/>
      <c r="HQ659" s="209"/>
      <c r="HR659" s="209"/>
      <c r="HS659" s="209"/>
      <c r="HT659" s="209"/>
      <c r="HU659" s="209"/>
      <c r="HV659" s="209"/>
      <c r="HW659" s="209"/>
      <c r="HX659" s="209"/>
      <c r="HY659" s="209"/>
      <c r="HZ659" s="209"/>
      <c r="IA659" s="209"/>
      <c r="IB659" s="209"/>
      <c r="IC659" s="209"/>
      <c r="ID659" s="209"/>
      <c r="IE659" s="209"/>
      <c r="IF659" s="209"/>
      <c r="IG659" s="209"/>
      <c r="IH659" s="209"/>
      <c r="II659" s="209"/>
      <c r="IJ659" s="209"/>
      <c r="IK659" s="209"/>
      <c r="IL659" s="209"/>
      <c r="IM659" s="209"/>
      <c r="IN659" s="209"/>
      <c r="IO659" s="209"/>
      <c r="IP659" s="209"/>
      <c r="IQ659" s="209"/>
      <c r="IR659" s="209"/>
      <c r="IS659" s="209"/>
      <c r="IT659" s="209"/>
      <c r="IU659" s="209"/>
      <c r="IV659" s="209"/>
      <c r="IW659" s="209"/>
      <c r="IX659" s="209"/>
      <c r="IY659" s="209"/>
      <c r="IZ659" s="209"/>
      <c r="JA659" s="209"/>
      <c r="JB659" s="209"/>
      <c r="JC659" s="209"/>
      <c r="JD659" s="209"/>
      <c r="JE659" s="209"/>
      <c r="JF659" s="209"/>
      <c r="JG659" s="209"/>
    </row>
    <row r="660" spans="102:267" hidden="1">
      <c r="CX660" s="211"/>
      <c r="CY660" s="217"/>
      <c r="CZ660" s="217"/>
      <c r="DA660" s="217"/>
      <c r="DB660" s="462"/>
      <c r="DC660" s="217"/>
      <c r="DD660" s="209"/>
      <c r="DE660" s="209"/>
      <c r="DF660" s="1561"/>
      <c r="DG660" s="1561"/>
      <c r="DH660" s="209"/>
      <c r="DI660" s="209"/>
      <c r="DJ660" s="217"/>
      <c r="DK660" s="209"/>
      <c r="DL660" s="217"/>
      <c r="DM660" s="209"/>
      <c r="DN660" s="209"/>
      <c r="DO660" s="209"/>
      <c r="DP660" s="209"/>
      <c r="DQ660" s="1561"/>
      <c r="DR660" s="209"/>
      <c r="DS660" s="209"/>
      <c r="DT660" s="209"/>
      <c r="DU660" s="209"/>
      <c r="DV660" s="209"/>
      <c r="DW660" s="1561"/>
      <c r="DX660" s="1561"/>
      <c r="DY660" s="209"/>
      <c r="DZ660" s="209"/>
      <c r="EA660" s="209"/>
      <c r="EB660" s="209"/>
      <c r="EC660" s="209"/>
      <c r="ED660" s="209"/>
      <c r="EE660" s="209"/>
      <c r="EF660" s="209"/>
      <c r="EG660" s="209"/>
      <c r="EH660" s="209"/>
      <c r="EI660" s="209"/>
      <c r="EJ660" s="299"/>
      <c r="EK660" s="220"/>
      <c r="EL660" s="209"/>
      <c r="EM660" s="209"/>
      <c r="EN660" s="211"/>
      <c r="EO660" s="211"/>
      <c r="EP660" s="217"/>
      <c r="EQ660" s="209"/>
      <c r="ER660" s="209"/>
      <c r="ES660" s="209"/>
      <c r="ET660" s="209"/>
      <c r="EU660" s="209"/>
      <c r="EV660" s="209"/>
      <c r="EW660" s="209"/>
      <c r="EX660" s="209"/>
      <c r="EY660" s="209"/>
      <c r="EZ660" s="209"/>
      <c r="FA660" s="209"/>
      <c r="FB660" s="209"/>
      <c r="FC660" s="209"/>
      <c r="FD660" s="209"/>
      <c r="FE660" s="209"/>
      <c r="FF660" s="220"/>
      <c r="FG660" s="220"/>
      <c r="FH660" s="209"/>
      <c r="FI660" s="209"/>
      <c r="FJ660" s="209"/>
      <c r="FK660" s="209"/>
      <c r="FL660" s="209"/>
      <c r="FM660" s="209"/>
      <c r="FN660" s="209"/>
      <c r="FO660" s="209"/>
      <c r="FP660" s="209"/>
      <c r="FQ660" s="209"/>
      <c r="FR660" s="209"/>
      <c r="FS660" s="209"/>
      <c r="FT660" s="209"/>
      <c r="FU660" s="209"/>
      <c r="FV660" s="209"/>
      <c r="FW660" s="209"/>
      <c r="FX660" s="209"/>
      <c r="FY660" s="209"/>
      <c r="FZ660" s="209"/>
      <c r="GA660" s="209"/>
      <c r="GB660" s="209"/>
      <c r="GC660" s="209"/>
      <c r="GD660" s="209"/>
      <c r="GE660" s="209"/>
      <c r="GF660" s="209"/>
      <c r="GG660" s="209"/>
      <c r="GH660" s="209"/>
      <c r="GI660" s="209"/>
      <c r="GJ660" s="209"/>
      <c r="GK660" s="209"/>
      <c r="GL660" s="209"/>
      <c r="GM660" s="209"/>
      <c r="GN660" s="209"/>
      <c r="GO660" s="209"/>
      <c r="GP660" s="209"/>
      <c r="GQ660" s="209"/>
      <c r="GR660" s="209"/>
      <c r="GS660" s="209"/>
      <c r="GT660" s="209"/>
      <c r="GU660" s="209"/>
      <c r="GV660" s="209"/>
      <c r="GW660" s="209"/>
      <c r="GX660" s="209"/>
      <c r="GY660" s="209"/>
      <c r="GZ660" s="209"/>
      <c r="HA660" s="209"/>
      <c r="HB660" s="209"/>
      <c r="HC660" s="209"/>
      <c r="HD660" s="209"/>
      <c r="HE660" s="209"/>
      <c r="HF660" s="209"/>
      <c r="HG660" s="209"/>
      <c r="HH660" s="209"/>
      <c r="HI660" s="209"/>
      <c r="HJ660" s="209"/>
      <c r="HK660" s="209"/>
      <c r="HL660" s="209"/>
      <c r="HM660" s="209"/>
      <c r="HN660" s="209"/>
      <c r="HO660" s="209"/>
      <c r="HP660" s="209"/>
      <c r="HQ660" s="209"/>
      <c r="HR660" s="209"/>
      <c r="HS660" s="209"/>
      <c r="HT660" s="209"/>
      <c r="HU660" s="209"/>
      <c r="HV660" s="209"/>
      <c r="HW660" s="209"/>
      <c r="HX660" s="209"/>
      <c r="HY660" s="209"/>
      <c r="HZ660" s="209"/>
      <c r="IA660" s="209"/>
      <c r="IB660" s="209"/>
      <c r="IC660" s="209"/>
      <c r="ID660" s="209"/>
      <c r="IE660" s="209"/>
      <c r="IF660" s="209"/>
      <c r="IG660" s="209"/>
      <c r="IH660" s="209"/>
      <c r="II660" s="209"/>
      <c r="IJ660" s="209"/>
      <c r="IK660" s="209"/>
      <c r="IL660" s="209"/>
      <c r="IM660" s="209"/>
      <c r="IN660" s="209"/>
      <c r="IO660" s="209"/>
      <c r="IP660" s="209"/>
      <c r="IQ660" s="209"/>
      <c r="IR660" s="209"/>
      <c r="IS660" s="209"/>
      <c r="IT660" s="209"/>
      <c r="IU660" s="209"/>
      <c r="IV660" s="209"/>
      <c r="IW660" s="209"/>
      <c r="IX660" s="209"/>
      <c r="IY660" s="209"/>
      <c r="IZ660" s="209"/>
      <c r="JA660" s="209"/>
      <c r="JB660" s="209"/>
      <c r="JC660" s="209"/>
      <c r="JD660" s="209"/>
      <c r="JE660" s="209"/>
      <c r="JF660" s="209"/>
      <c r="JG660" s="209"/>
    </row>
    <row r="661" spans="102:267" hidden="1">
      <c r="CX661" s="211"/>
      <c r="CY661" s="217"/>
      <c r="CZ661" s="217"/>
      <c r="DA661" s="217"/>
      <c r="DB661" s="462"/>
      <c r="DC661" s="217"/>
      <c r="DD661" s="209"/>
      <c r="DE661" s="209"/>
      <c r="DF661" s="1561"/>
      <c r="DG661" s="1561"/>
      <c r="DH661" s="209"/>
      <c r="DI661" s="209"/>
      <c r="DJ661" s="217"/>
      <c r="DK661" s="209"/>
      <c r="DL661" s="217"/>
      <c r="DM661" s="209"/>
      <c r="DN661" s="209"/>
      <c r="DO661" s="209"/>
      <c r="DP661" s="209"/>
      <c r="DQ661" s="1561"/>
      <c r="DR661" s="209"/>
      <c r="DS661" s="209"/>
      <c r="DT661" s="209"/>
      <c r="DU661" s="209"/>
      <c r="DV661" s="209"/>
      <c r="DW661" s="1561"/>
      <c r="DX661" s="1561"/>
      <c r="DY661" s="209"/>
      <c r="DZ661" s="209"/>
      <c r="EA661" s="209"/>
      <c r="EB661" s="209"/>
      <c r="EC661" s="209"/>
      <c r="ED661" s="209"/>
      <c r="EE661" s="209"/>
      <c r="EF661" s="209"/>
      <c r="EG661" s="209"/>
      <c r="EH661" s="209"/>
      <c r="EI661" s="209"/>
      <c r="EJ661" s="299"/>
      <c r="EK661" s="220"/>
      <c r="EL661" s="209"/>
      <c r="EM661" s="209"/>
      <c r="EN661" s="211"/>
      <c r="EO661" s="211"/>
      <c r="EP661" s="217"/>
      <c r="EQ661" s="209"/>
      <c r="ER661" s="209"/>
      <c r="ES661" s="209"/>
      <c r="ET661" s="209"/>
      <c r="EU661" s="209"/>
      <c r="EV661" s="209"/>
      <c r="EW661" s="209"/>
      <c r="EX661" s="209"/>
      <c r="EY661" s="209"/>
      <c r="EZ661" s="209"/>
      <c r="FA661" s="209"/>
      <c r="FB661" s="209"/>
      <c r="FC661" s="209"/>
      <c r="FD661" s="209"/>
      <c r="FE661" s="209"/>
      <c r="FF661" s="220"/>
      <c r="FG661" s="220"/>
      <c r="FH661" s="209"/>
      <c r="FI661" s="209"/>
      <c r="FJ661" s="209"/>
      <c r="FK661" s="209"/>
      <c r="FL661" s="209"/>
      <c r="FM661" s="209"/>
      <c r="FN661" s="209"/>
      <c r="FO661" s="209"/>
      <c r="FP661" s="209"/>
      <c r="FQ661" s="209"/>
      <c r="FR661" s="209"/>
      <c r="FS661" s="209"/>
      <c r="FT661" s="209"/>
      <c r="FU661" s="209"/>
      <c r="FV661" s="209"/>
      <c r="FW661" s="209"/>
      <c r="FX661" s="209"/>
      <c r="FY661" s="209"/>
      <c r="FZ661" s="209"/>
      <c r="GA661" s="209"/>
      <c r="GB661" s="209"/>
      <c r="GC661" s="209"/>
      <c r="GD661" s="209"/>
      <c r="GE661" s="209"/>
      <c r="GF661" s="209"/>
      <c r="GG661" s="209"/>
      <c r="GH661" s="209"/>
      <c r="GI661" s="209"/>
      <c r="GJ661" s="209"/>
      <c r="GK661" s="209"/>
      <c r="GL661" s="209"/>
      <c r="GM661" s="209"/>
      <c r="GN661" s="209"/>
      <c r="GO661" s="209"/>
      <c r="GP661" s="209"/>
      <c r="GQ661" s="209"/>
      <c r="GR661" s="209"/>
      <c r="GS661" s="209"/>
      <c r="GT661" s="209"/>
      <c r="GU661" s="209"/>
      <c r="GV661" s="209"/>
      <c r="GW661" s="209"/>
      <c r="GX661" s="209"/>
      <c r="GY661" s="209"/>
      <c r="GZ661" s="209"/>
      <c r="HA661" s="209"/>
      <c r="HB661" s="209"/>
      <c r="HC661" s="209"/>
      <c r="HD661" s="209"/>
      <c r="HE661" s="209"/>
      <c r="HF661" s="209"/>
      <c r="HG661" s="209"/>
      <c r="HH661" s="209"/>
      <c r="HI661" s="209"/>
      <c r="HJ661" s="209"/>
      <c r="HK661" s="209"/>
      <c r="HL661" s="209"/>
      <c r="HM661" s="209"/>
      <c r="HN661" s="209"/>
      <c r="HO661" s="209"/>
      <c r="HP661" s="209"/>
      <c r="HQ661" s="209"/>
      <c r="HR661" s="209"/>
      <c r="HS661" s="209"/>
      <c r="HT661" s="209"/>
      <c r="HU661" s="209"/>
      <c r="HV661" s="209"/>
      <c r="HW661" s="209"/>
      <c r="HX661" s="209"/>
      <c r="HY661" s="209"/>
      <c r="HZ661" s="209"/>
      <c r="IA661" s="209"/>
      <c r="IB661" s="209"/>
      <c r="IC661" s="209"/>
      <c r="ID661" s="209"/>
      <c r="IE661" s="209"/>
      <c r="IF661" s="209"/>
      <c r="IG661" s="209"/>
      <c r="IH661" s="209"/>
      <c r="II661" s="209"/>
      <c r="IJ661" s="209"/>
      <c r="IK661" s="209"/>
      <c r="IL661" s="209"/>
      <c r="IM661" s="209"/>
      <c r="IN661" s="209"/>
      <c r="IO661" s="209"/>
      <c r="IP661" s="209"/>
      <c r="IQ661" s="209"/>
      <c r="IR661" s="209"/>
      <c r="IS661" s="209"/>
      <c r="IT661" s="209"/>
      <c r="IU661" s="209"/>
      <c r="IV661" s="209"/>
      <c r="IW661" s="209"/>
      <c r="IX661" s="209"/>
      <c r="IY661" s="209"/>
      <c r="IZ661" s="209"/>
      <c r="JA661" s="209"/>
      <c r="JB661" s="209"/>
      <c r="JC661" s="209"/>
      <c r="JD661" s="209"/>
      <c r="JE661" s="209"/>
      <c r="JF661" s="209"/>
      <c r="JG661" s="209"/>
    </row>
    <row r="662" spans="102:267" hidden="1">
      <c r="CX662" s="211"/>
      <c r="CY662" s="217"/>
      <c r="CZ662" s="217"/>
      <c r="DA662" s="217"/>
      <c r="DB662" s="462"/>
      <c r="DC662" s="217"/>
      <c r="DD662" s="209"/>
      <c r="DE662" s="209"/>
      <c r="DF662" s="1561"/>
      <c r="DG662" s="1561"/>
      <c r="DH662" s="209"/>
      <c r="DI662" s="209"/>
      <c r="DJ662" s="217"/>
      <c r="DK662" s="209"/>
      <c r="DL662" s="217"/>
      <c r="DM662" s="209"/>
      <c r="DN662" s="209"/>
      <c r="DO662" s="209"/>
      <c r="DP662" s="209"/>
      <c r="DQ662" s="1561"/>
      <c r="DR662" s="209"/>
      <c r="DS662" s="209"/>
      <c r="DT662" s="209"/>
      <c r="DU662" s="209"/>
      <c r="DV662" s="209"/>
      <c r="DW662" s="1561"/>
      <c r="DX662" s="1561"/>
      <c r="DY662" s="209"/>
      <c r="DZ662" s="209"/>
      <c r="EA662" s="209"/>
      <c r="EB662" s="209"/>
      <c r="EC662" s="209"/>
      <c r="ED662" s="209"/>
      <c r="EE662" s="209"/>
      <c r="EF662" s="209"/>
      <c r="EG662" s="209"/>
      <c r="EH662" s="209"/>
      <c r="EI662" s="209"/>
      <c r="EJ662" s="299"/>
      <c r="EK662" s="220"/>
      <c r="EL662" s="209"/>
      <c r="EM662" s="209"/>
      <c r="EN662" s="211"/>
      <c r="EO662" s="211"/>
      <c r="EP662" s="217"/>
      <c r="EQ662" s="209"/>
      <c r="ER662" s="209"/>
      <c r="ES662" s="209"/>
      <c r="ET662" s="209"/>
      <c r="EU662" s="209"/>
      <c r="EV662" s="209"/>
      <c r="EW662" s="209"/>
      <c r="EX662" s="209"/>
      <c r="EY662" s="209"/>
      <c r="EZ662" s="209"/>
      <c r="FA662" s="209"/>
      <c r="FB662" s="209"/>
      <c r="FC662" s="209"/>
      <c r="FD662" s="209"/>
      <c r="FE662" s="209"/>
      <c r="FF662" s="220"/>
      <c r="FG662" s="220"/>
      <c r="FH662" s="209"/>
      <c r="FI662" s="209"/>
      <c r="FJ662" s="209"/>
      <c r="FK662" s="209"/>
      <c r="FL662" s="209"/>
      <c r="FM662" s="209"/>
      <c r="FN662" s="209"/>
      <c r="FO662" s="209"/>
      <c r="FP662" s="209"/>
      <c r="FQ662" s="209"/>
      <c r="FR662" s="209"/>
      <c r="FS662" s="209"/>
      <c r="FT662" s="209"/>
      <c r="FU662" s="209"/>
      <c r="FV662" s="209"/>
      <c r="FW662" s="209"/>
      <c r="FX662" s="209"/>
      <c r="FY662" s="209"/>
      <c r="FZ662" s="209"/>
      <c r="GA662" s="209"/>
      <c r="GB662" s="209"/>
      <c r="GC662" s="209"/>
      <c r="GD662" s="209"/>
      <c r="GE662" s="209"/>
      <c r="GF662" s="209"/>
      <c r="GG662" s="209"/>
      <c r="GH662" s="209"/>
      <c r="GI662" s="209"/>
      <c r="GJ662" s="209"/>
      <c r="GK662" s="209"/>
      <c r="GL662" s="209"/>
      <c r="GM662" s="209"/>
      <c r="GN662" s="209"/>
      <c r="GO662" s="209"/>
      <c r="GP662" s="209"/>
      <c r="GQ662" s="209"/>
      <c r="GR662" s="209"/>
      <c r="GS662" s="209"/>
      <c r="GT662" s="209"/>
      <c r="GU662" s="209"/>
      <c r="GV662" s="209"/>
      <c r="GW662" s="209"/>
      <c r="GX662" s="209"/>
      <c r="GY662" s="209"/>
      <c r="GZ662" s="209"/>
      <c r="HA662" s="209"/>
      <c r="HB662" s="209"/>
      <c r="HC662" s="209"/>
      <c r="HD662" s="209"/>
      <c r="HE662" s="209"/>
      <c r="HF662" s="209"/>
      <c r="HG662" s="209"/>
      <c r="HH662" s="209"/>
      <c r="HI662" s="209"/>
      <c r="HJ662" s="209"/>
      <c r="HK662" s="209"/>
      <c r="HL662" s="209"/>
      <c r="HM662" s="209"/>
      <c r="HN662" s="209"/>
      <c r="HO662" s="209"/>
      <c r="HP662" s="209"/>
      <c r="HQ662" s="209"/>
      <c r="HR662" s="209"/>
      <c r="HS662" s="209"/>
      <c r="HT662" s="209"/>
      <c r="HU662" s="209"/>
      <c r="HV662" s="209"/>
      <c r="HW662" s="209"/>
      <c r="HX662" s="209"/>
      <c r="HY662" s="209"/>
      <c r="HZ662" s="209"/>
      <c r="IA662" s="209"/>
      <c r="IB662" s="209"/>
      <c r="IC662" s="209"/>
      <c r="ID662" s="209"/>
      <c r="IE662" s="209"/>
      <c r="IF662" s="209"/>
      <c r="IG662" s="209"/>
      <c r="IH662" s="209"/>
      <c r="II662" s="209"/>
      <c r="IJ662" s="209"/>
      <c r="IK662" s="209"/>
      <c r="IL662" s="209"/>
      <c r="IM662" s="209"/>
      <c r="IN662" s="209"/>
      <c r="IO662" s="209"/>
      <c r="IP662" s="209"/>
      <c r="IQ662" s="209"/>
      <c r="IR662" s="209"/>
      <c r="IS662" s="209"/>
      <c r="IT662" s="209"/>
      <c r="IU662" s="209"/>
      <c r="IV662" s="209"/>
      <c r="IW662" s="209"/>
      <c r="IX662" s="209"/>
      <c r="IY662" s="209"/>
      <c r="IZ662" s="209"/>
      <c r="JA662" s="209"/>
      <c r="JB662" s="209"/>
      <c r="JC662" s="209"/>
      <c r="JD662" s="209"/>
      <c r="JE662" s="209"/>
      <c r="JF662" s="209"/>
      <c r="JG662" s="209"/>
    </row>
    <row r="663" spans="102:267" hidden="1">
      <c r="CX663" s="211"/>
      <c r="CY663" s="217"/>
      <c r="CZ663" s="217"/>
      <c r="DA663" s="217"/>
      <c r="DB663" s="462"/>
      <c r="DC663" s="217"/>
      <c r="DD663" s="209"/>
      <c r="DE663" s="209"/>
      <c r="DF663" s="1561"/>
      <c r="DG663" s="1561"/>
      <c r="DH663" s="209"/>
      <c r="DI663" s="209"/>
      <c r="DJ663" s="217"/>
      <c r="DK663" s="209"/>
      <c r="DL663" s="217"/>
      <c r="DM663" s="209"/>
      <c r="DN663" s="209"/>
      <c r="DO663" s="209"/>
      <c r="DP663" s="209"/>
      <c r="DQ663" s="1561"/>
      <c r="DR663" s="209"/>
      <c r="DS663" s="209"/>
      <c r="DT663" s="209"/>
      <c r="DU663" s="209"/>
      <c r="DV663" s="209"/>
      <c r="DW663" s="1561"/>
      <c r="DX663" s="1561"/>
      <c r="DY663" s="209"/>
      <c r="DZ663" s="209"/>
      <c r="EA663" s="209"/>
      <c r="EB663" s="209"/>
      <c r="EC663" s="209"/>
      <c r="ED663" s="209"/>
      <c r="EE663" s="209"/>
      <c r="EF663" s="209"/>
      <c r="EG663" s="209"/>
      <c r="EH663" s="209"/>
      <c r="EI663" s="209"/>
      <c r="EJ663" s="299"/>
      <c r="EK663" s="220"/>
      <c r="EL663" s="209"/>
      <c r="EM663" s="209"/>
      <c r="EN663" s="211"/>
      <c r="EO663" s="211"/>
      <c r="EP663" s="217"/>
      <c r="EQ663" s="209"/>
      <c r="ER663" s="209"/>
      <c r="ES663" s="209"/>
      <c r="ET663" s="209"/>
      <c r="EU663" s="209"/>
      <c r="EV663" s="209"/>
      <c r="EW663" s="209"/>
      <c r="EX663" s="209"/>
      <c r="EY663" s="209"/>
      <c r="EZ663" s="209"/>
      <c r="FA663" s="209"/>
      <c r="FB663" s="209"/>
      <c r="FC663" s="209"/>
      <c r="FD663" s="209"/>
      <c r="FE663" s="209"/>
      <c r="FF663" s="220"/>
      <c r="FG663" s="220"/>
      <c r="FH663" s="209"/>
      <c r="FI663" s="209"/>
      <c r="FJ663" s="209"/>
      <c r="FK663" s="209"/>
      <c r="FL663" s="209"/>
      <c r="FM663" s="209"/>
      <c r="FN663" s="209"/>
      <c r="FO663" s="209"/>
      <c r="FP663" s="209"/>
      <c r="FQ663" s="209"/>
      <c r="FR663" s="209"/>
      <c r="FS663" s="209"/>
      <c r="FT663" s="209"/>
      <c r="FU663" s="209"/>
      <c r="FV663" s="209"/>
      <c r="FW663" s="209"/>
      <c r="FX663" s="209"/>
      <c r="FY663" s="209"/>
      <c r="FZ663" s="209"/>
      <c r="GA663" s="209"/>
      <c r="GB663" s="209"/>
      <c r="GC663" s="209"/>
      <c r="GD663" s="209"/>
      <c r="GE663" s="209"/>
      <c r="GF663" s="209"/>
      <c r="GG663" s="209"/>
      <c r="GH663" s="209"/>
      <c r="GI663" s="209"/>
      <c r="GJ663" s="209"/>
      <c r="GK663" s="209"/>
      <c r="GL663" s="209"/>
      <c r="GM663" s="209"/>
      <c r="GN663" s="209"/>
      <c r="GO663" s="209"/>
      <c r="GP663" s="209"/>
      <c r="GQ663" s="209"/>
      <c r="GR663" s="209"/>
      <c r="GS663" s="209"/>
      <c r="GT663" s="209"/>
      <c r="GU663" s="209"/>
      <c r="GV663" s="209"/>
      <c r="GW663" s="209"/>
      <c r="GX663" s="209"/>
      <c r="GY663" s="209"/>
      <c r="GZ663" s="209"/>
      <c r="HA663" s="209"/>
      <c r="HB663" s="209"/>
      <c r="HC663" s="209"/>
      <c r="HD663" s="209"/>
      <c r="HE663" s="209"/>
      <c r="HF663" s="209"/>
      <c r="HG663" s="209"/>
      <c r="HH663" s="209"/>
      <c r="HI663" s="209"/>
      <c r="HJ663" s="209"/>
      <c r="HK663" s="209"/>
      <c r="HL663" s="209"/>
      <c r="HM663" s="209"/>
      <c r="HN663" s="209"/>
      <c r="HO663" s="209"/>
      <c r="HP663" s="209"/>
      <c r="HQ663" s="209"/>
      <c r="HR663" s="209"/>
      <c r="HS663" s="209"/>
      <c r="HT663" s="209"/>
      <c r="HU663" s="209"/>
      <c r="HV663" s="209"/>
      <c r="HW663" s="209"/>
      <c r="HX663" s="209"/>
      <c r="HY663" s="209"/>
      <c r="HZ663" s="209"/>
      <c r="IA663" s="209"/>
      <c r="IB663" s="209"/>
      <c r="IC663" s="209"/>
      <c r="ID663" s="209"/>
      <c r="IE663" s="209"/>
      <c r="IF663" s="209"/>
      <c r="IG663" s="209"/>
      <c r="IH663" s="209"/>
      <c r="II663" s="209"/>
      <c r="IJ663" s="209"/>
      <c r="IK663" s="209"/>
      <c r="IL663" s="209"/>
      <c r="IM663" s="209"/>
      <c r="IN663" s="209"/>
      <c r="IO663" s="209"/>
      <c r="IP663" s="209"/>
      <c r="IQ663" s="209"/>
      <c r="IR663" s="209"/>
      <c r="IS663" s="209"/>
      <c r="IT663" s="209"/>
      <c r="IU663" s="209"/>
      <c r="IV663" s="209"/>
      <c r="IW663" s="209"/>
      <c r="IX663" s="209"/>
      <c r="IY663" s="209"/>
      <c r="IZ663" s="209"/>
      <c r="JA663" s="209"/>
      <c r="JB663" s="209"/>
      <c r="JC663" s="209"/>
      <c r="JD663" s="209"/>
      <c r="JE663" s="209"/>
      <c r="JF663" s="209"/>
      <c r="JG663" s="209"/>
    </row>
    <row r="664" spans="102:267" hidden="1">
      <c r="CX664" s="211"/>
      <c r="CY664" s="217"/>
      <c r="CZ664" s="217"/>
      <c r="DA664" s="217"/>
      <c r="DB664" s="462"/>
      <c r="DC664" s="217"/>
      <c r="DD664" s="209"/>
      <c r="DE664" s="209"/>
      <c r="DF664" s="1561"/>
      <c r="DG664" s="1561"/>
      <c r="DH664" s="209"/>
      <c r="DI664" s="209"/>
      <c r="DJ664" s="217"/>
      <c r="DK664" s="209"/>
      <c r="DL664" s="217"/>
      <c r="DM664" s="209"/>
      <c r="DN664" s="209"/>
      <c r="DO664" s="209"/>
      <c r="DP664" s="209"/>
      <c r="DQ664" s="1561"/>
      <c r="DR664" s="209"/>
      <c r="DS664" s="209"/>
      <c r="DT664" s="209"/>
      <c r="DU664" s="209"/>
      <c r="DV664" s="209"/>
      <c r="DW664" s="1561"/>
      <c r="DX664" s="1561"/>
      <c r="DY664" s="209"/>
      <c r="DZ664" s="209"/>
      <c r="EA664" s="209"/>
      <c r="EB664" s="209"/>
      <c r="EC664" s="209"/>
      <c r="ED664" s="209"/>
      <c r="EE664" s="209"/>
      <c r="EF664" s="209"/>
      <c r="EG664" s="209"/>
      <c r="EH664" s="209"/>
      <c r="EI664" s="209"/>
      <c r="EJ664" s="299"/>
      <c r="EK664" s="220"/>
      <c r="EL664" s="209"/>
      <c r="EM664" s="209"/>
      <c r="EN664" s="211"/>
      <c r="EO664" s="211"/>
      <c r="EP664" s="217"/>
      <c r="EQ664" s="209"/>
      <c r="ER664" s="209"/>
      <c r="ES664" s="209"/>
      <c r="ET664" s="209"/>
      <c r="EU664" s="209"/>
      <c r="EV664" s="209"/>
      <c r="EW664" s="209"/>
      <c r="EX664" s="209"/>
      <c r="EY664" s="209"/>
      <c r="EZ664" s="209"/>
      <c r="FA664" s="209"/>
      <c r="FB664" s="209"/>
      <c r="FC664" s="209"/>
      <c r="FD664" s="209"/>
      <c r="FE664" s="209"/>
      <c r="FF664" s="220"/>
      <c r="FG664" s="220"/>
      <c r="FH664" s="209"/>
      <c r="FI664" s="209"/>
      <c r="FJ664" s="209"/>
      <c r="FK664" s="209"/>
      <c r="FL664" s="209"/>
      <c r="FM664" s="209"/>
      <c r="FN664" s="209"/>
      <c r="FO664" s="209"/>
      <c r="FP664" s="209"/>
      <c r="FQ664" s="209"/>
      <c r="FR664" s="209"/>
      <c r="FS664" s="209"/>
      <c r="FT664" s="209"/>
      <c r="FU664" s="209"/>
      <c r="FV664" s="209"/>
      <c r="FW664" s="209"/>
      <c r="FX664" s="209"/>
      <c r="FY664" s="209"/>
      <c r="FZ664" s="209"/>
      <c r="GA664" s="209"/>
      <c r="GB664" s="209"/>
      <c r="GC664" s="209"/>
      <c r="GD664" s="209"/>
      <c r="GE664" s="209"/>
      <c r="GF664" s="209"/>
      <c r="GG664" s="209"/>
      <c r="GH664" s="209"/>
      <c r="GI664" s="209"/>
      <c r="GJ664" s="209"/>
      <c r="GK664" s="209"/>
      <c r="GL664" s="209"/>
      <c r="GM664" s="209"/>
      <c r="GN664" s="209"/>
      <c r="GO664" s="209"/>
      <c r="GP664" s="209"/>
      <c r="GQ664" s="209"/>
      <c r="GR664" s="209"/>
      <c r="GS664" s="209"/>
      <c r="GT664" s="209"/>
      <c r="GU664" s="209"/>
      <c r="GV664" s="209"/>
      <c r="GW664" s="209"/>
      <c r="GX664" s="209"/>
      <c r="GY664" s="209"/>
      <c r="GZ664" s="209"/>
      <c r="HA664" s="209"/>
      <c r="HB664" s="209"/>
      <c r="HC664" s="209"/>
      <c r="HD664" s="209"/>
      <c r="HE664" s="209"/>
      <c r="HF664" s="209"/>
      <c r="HG664" s="209"/>
      <c r="HH664" s="209"/>
      <c r="HI664" s="209"/>
      <c r="HJ664" s="209"/>
      <c r="HK664" s="209"/>
      <c r="HL664" s="209"/>
      <c r="HM664" s="209"/>
      <c r="HN664" s="209"/>
      <c r="HO664" s="209"/>
      <c r="HP664" s="209"/>
      <c r="HQ664" s="209"/>
      <c r="HR664" s="209"/>
      <c r="HS664" s="209"/>
      <c r="HT664" s="209"/>
      <c r="HU664" s="209"/>
      <c r="HV664" s="209"/>
      <c r="HW664" s="209"/>
      <c r="HX664" s="209"/>
      <c r="HY664" s="209"/>
      <c r="HZ664" s="209"/>
      <c r="IA664" s="209"/>
      <c r="IB664" s="209"/>
      <c r="IC664" s="209"/>
      <c r="ID664" s="209"/>
      <c r="IE664" s="209"/>
      <c r="IF664" s="209"/>
      <c r="IG664" s="209"/>
      <c r="IH664" s="209"/>
      <c r="II664" s="209"/>
      <c r="IJ664" s="209"/>
      <c r="IK664" s="209"/>
      <c r="IL664" s="209"/>
      <c r="IM664" s="209"/>
      <c r="IN664" s="209"/>
      <c r="IO664" s="209"/>
      <c r="IP664" s="209"/>
      <c r="IQ664" s="209"/>
      <c r="IR664" s="209"/>
      <c r="IS664" s="209"/>
      <c r="IT664" s="209"/>
      <c r="IU664" s="209"/>
      <c r="IV664" s="209"/>
      <c r="IW664" s="209"/>
      <c r="IX664" s="209"/>
      <c r="IY664" s="209"/>
      <c r="IZ664" s="209"/>
      <c r="JA664" s="209"/>
      <c r="JB664" s="209"/>
      <c r="JC664" s="209"/>
      <c r="JD664" s="209"/>
      <c r="JE664" s="209"/>
      <c r="JF664" s="209"/>
      <c r="JG664" s="209"/>
    </row>
    <row r="665" spans="102:267" hidden="1">
      <c r="CX665" s="211"/>
      <c r="CY665" s="217"/>
      <c r="CZ665" s="217"/>
      <c r="DA665" s="217"/>
      <c r="DB665" s="462"/>
      <c r="DC665" s="217"/>
      <c r="DD665" s="209"/>
      <c r="DE665" s="209"/>
      <c r="DF665" s="1561"/>
      <c r="DG665" s="1561"/>
      <c r="DH665" s="209"/>
      <c r="DI665" s="209"/>
      <c r="DJ665" s="217"/>
      <c r="DK665" s="209"/>
      <c r="DL665" s="217"/>
      <c r="DM665" s="209"/>
      <c r="DN665" s="209"/>
      <c r="DO665" s="209"/>
      <c r="DP665" s="209"/>
      <c r="DQ665" s="1561"/>
      <c r="DR665" s="209"/>
      <c r="DS665" s="209"/>
      <c r="DT665" s="209"/>
      <c r="DU665" s="209"/>
      <c r="DV665" s="209"/>
      <c r="DW665" s="1561"/>
      <c r="DX665" s="1561"/>
      <c r="DY665" s="209"/>
      <c r="DZ665" s="209"/>
      <c r="EA665" s="209"/>
      <c r="EB665" s="209"/>
      <c r="EC665" s="209"/>
      <c r="ED665" s="209"/>
      <c r="EE665" s="209"/>
      <c r="EF665" s="209"/>
      <c r="EG665" s="209"/>
      <c r="EH665" s="209"/>
      <c r="EI665" s="209"/>
      <c r="EJ665" s="299"/>
      <c r="EK665" s="220"/>
      <c r="EL665" s="209"/>
      <c r="EM665" s="209"/>
      <c r="EN665" s="211"/>
      <c r="EO665" s="211"/>
      <c r="EP665" s="217"/>
      <c r="EQ665" s="209"/>
      <c r="ER665" s="209"/>
      <c r="ES665" s="209"/>
      <c r="ET665" s="209"/>
      <c r="EU665" s="209"/>
      <c r="EV665" s="209"/>
      <c r="EW665" s="209"/>
      <c r="EX665" s="209"/>
      <c r="EY665" s="209"/>
      <c r="EZ665" s="209"/>
      <c r="FA665" s="209"/>
      <c r="FB665" s="209"/>
      <c r="FC665" s="209"/>
      <c r="FD665" s="209"/>
      <c r="FE665" s="209"/>
      <c r="FF665" s="220"/>
      <c r="FG665" s="220"/>
      <c r="FH665" s="209"/>
      <c r="FI665" s="209"/>
      <c r="FJ665" s="209"/>
      <c r="FK665" s="209"/>
      <c r="FL665" s="209"/>
      <c r="FM665" s="209"/>
      <c r="FN665" s="209"/>
      <c r="FO665" s="209"/>
      <c r="FP665" s="209"/>
      <c r="FQ665" s="209"/>
      <c r="FR665" s="209"/>
      <c r="FS665" s="209"/>
      <c r="FT665" s="209"/>
      <c r="FU665" s="209"/>
      <c r="FV665" s="209"/>
      <c r="FW665" s="209"/>
      <c r="FX665" s="209"/>
      <c r="FY665" s="209"/>
      <c r="FZ665" s="209"/>
      <c r="GA665" s="209"/>
      <c r="GB665" s="209"/>
      <c r="GC665" s="209"/>
      <c r="GD665" s="209"/>
      <c r="GE665" s="209"/>
      <c r="GF665" s="209"/>
      <c r="GG665" s="209"/>
      <c r="GH665" s="209"/>
      <c r="GI665" s="209"/>
      <c r="GJ665" s="209"/>
      <c r="GK665" s="209"/>
      <c r="GL665" s="209"/>
      <c r="GM665" s="209"/>
      <c r="GN665" s="209"/>
      <c r="GO665" s="209"/>
      <c r="GP665" s="209"/>
      <c r="GQ665" s="209"/>
      <c r="GR665" s="209"/>
      <c r="GS665" s="209"/>
      <c r="GT665" s="209"/>
      <c r="GU665" s="209"/>
      <c r="GV665" s="209"/>
      <c r="GW665" s="209"/>
      <c r="GX665" s="209"/>
      <c r="GY665" s="209"/>
      <c r="GZ665" s="209"/>
      <c r="HA665" s="209"/>
      <c r="HB665" s="209"/>
      <c r="HC665" s="209"/>
      <c r="HD665" s="209"/>
      <c r="HE665" s="209"/>
      <c r="HF665" s="209"/>
      <c r="HG665" s="209"/>
      <c r="HH665" s="209"/>
      <c r="HI665" s="209"/>
      <c r="HJ665" s="209"/>
      <c r="HK665" s="209"/>
      <c r="HL665" s="209"/>
      <c r="HM665" s="209"/>
      <c r="HN665" s="209"/>
      <c r="HO665" s="209"/>
      <c r="HP665" s="209"/>
      <c r="HQ665" s="209"/>
      <c r="HR665" s="209"/>
      <c r="HS665" s="209"/>
      <c r="HT665" s="209"/>
      <c r="HU665" s="209"/>
      <c r="HV665" s="209"/>
      <c r="HW665" s="209"/>
      <c r="HX665" s="209"/>
      <c r="HY665" s="209"/>
      <c r="HZ665" s="209"/>
      <c r="IA665" s="209"/>
      <c r="IB665" s="209"/>
      <c r="IC665" s="209"/>
      <c r="ID665" s="209"/>
      <c r="IE665" s="209"/>
      <c r="IF665" s="209"/>
      <c r="IG665" s="209"/>
      <c r="IH665" s="209"/>
      <c r="II665" s="209"/>
      <c r="IJ665" s="209"/>
      <c r="IK665" s="209"/>
      <c r="IL665" s="209"/>
      <c r="IM665" s="209"/>
      <c r="IN665" s="209"/>
      <c r="IO665" s="209"/>
      <c r="IP665" s="209"/>
      <c r="IQ665" s="209"/>
      <c r="IR665" s="209"/>
      <c r="IS665" s="209"/>
      <c r="IT665" s="209"/>
      <c r="IU665" s="209"/>
      <c r="IV665" s="209"/>
      <c r="IW665" s="209"/>
      <c r="IX665" s="209"/>
      <c r="IY665" s="209"/>
      <c r="IZ665" s="209"/>
      <c r="JA665" s="209"/>
      <c r="JB665" s="209"/>
      <c r="JC665" s="209"/>
      <c r="JD665" s="209"/>
      <c r="JE665" s="209"/>
      <c r="JF665" s="209"/>
      <c r="JG665" s="209"/>
    </row>
    <row r="666" spans="102:267" hidden="1">
      <c r="CX666" s="211"/>
      <c r="CY666" s="217"/>
      <c r="CZ666" s="217"/>
      <c r="DA666" s="217"/>
      <c r="DB666" s="462"/>
      <c r="DC666" s="217"/>
      <c r="DD666" s="209"/>
      <c r="DE666" s="209"/>
      <c r="DF666" s="1561"/>
      <c r="DG666" s="1561"/>
      <c r="DH666" s="209"/>
      <c r="DI666" s="209"/>
      <c r="DJ666" s="217"/>
      <c r="DK666" s="209"/>
      <c r="DL666" s="217"/>
      <c r="DM666" s="209"/>
      <c r="DN666" s="209"/>
      <c r="DO666" s="209"/>
      <c r="DP666" s="209"/>
      <c r="DQ666" s="1561"/>
      <c r="DR666" s="209"/>
      <c r="DS666" s="209"/>
      <c r="DT666" s="209"/>
      <c r="DU666" s="209"/>
      <c r="DV666" s="209"/>
      <c r="DW666" s="1561"/>
      <c r="DX666" s="1561"/>
      <c r="DY666" s="209"/>
      <c r="DZ666" s="209"/>
      <c r="EA666" s="209"/>
      <c r="EB666" s="209"/>
      <c r="EC666" s="209"/>
      <c r="ED666" s="209"/>
      <c r="EE666" s="209"/>
      <c r="EF666" s="209"/>
      <c r="EG666" s="209"/>
      <c r="EH666" s="209"/>
      <c r="EI666" s="209"/>
      <c r="EJ666" s="299"/>
      <c r="EK666" s="220"/>
      <c r="EL666" s="209"/>
      <c r="EM666" s="209"/>
      <c r="EN666" s="211"/>
      <c r="EO666" s="211"/>
      <c r="EP666" s="217"/>
      <c r="EQ666" s="209"/>
      <c r="ER666" s="209"/>
      <c r="ES666" s="209"/>
      <c r="ET666" s="209"/>
      <c r="EU666" s="209"/>
      <c r="EV666" s="209"/>
      <c r="EW666" s="209"/>
      <c r="EX666" s="209"/>
      <c r="EY666" s="209"/>
      <c r="EZ666" s="209"/>
      <c r="FA666" s="209"/>
      <c r="FB666" s="209"/>
      <c r="FC666" s="209"/>
      <c r="FD666" s="209"/>
      <c r="FE666" s="209"/>
      <c r="FF666" s="220"/>
      <c r="FG666" s="220"/>
      <c r="FH666" s="209"/>
      <c r="FI666" s="209"/>
      <c r="FJ666" s="209"/>
      <c r="FK666" s="209"/>
      <c r="FL666" s="209"/>
      <c r="FM666" s="209"/>
      <c r="FN666" s="209"/>
      <c r="FO666" s="209"/>
      <c r="FP666" s="209"/>
      <c r="FQ666" s="209"/>
      <c r="FR666" s="209"/>
      <c r="FS666" s="209"/>
      <c r="FT666" s="209"/>
      <c r="FU666" s="209"/>
      <c r="FV666" s="209"/>
      <c r="FW666" s="209"/>
      <c r="FX666" s="209"/>
      <c r="FY666" s="209"/>
      <c r="FZ666" s="209"/>
      <c r="GA666" s="209"/>
      <c r="GB666" s="209"/>
      <c r="GC666" s="209"/>
      <c r="GD666" s="209"/>
      <c r="GE666" s="209"/>
      <c r="GF666" s="209"/>
      <c r="GG666" s="209"/>
      <c r="GH666" s="209"/>
      <c r="GI666" s="209"/>
      <c r="GJ666" s="209"/>
      <c r="GK666" s="209"/>
      <c r="GL666" s="209"/>
      <c r="GM666" s="209"/>
      <c r="GN666" s="209"/>
      <c r="GO666" s="209"/>
      <c r="GP666" s="209"/>
      <c r="GQ666" s="209"/>
      <c r="GR666" s="209"/>
      <c r="GS666" s="209"/>
      <c r="GT666" s="209"/>
      <c r="GU666" s="209"/>
      <c r="GV666" s="209"/>
      <c r="GW666" s="209"/>
      <c r="GX666" s="209"/>
      <c r="GY666" s="209"/>
      <c r="GZ666" s="209"/>
      <c r="HA666" s="209"/>
      <c r="HB666" s="209"/>
      <c r="HC666" s="209"/>
      <c r="HD666" s="209"/>
      <c r="HE666" s="209"/>
      <c r="HF666" s="209"/>
      <c r="HG666" s="209"/>
      <c r="HH666" s="209"/>
      <c r="HI666" s="209"/>
      <c r="HJ666" s="209"/>
      <c r="HK666" s="209"/>
      <c r="HL666" s="209"/>
      <c r="HM666" s="209"/>
      <c r="HN666" s="209"/>
      <c r="HO666" s="209"/>
      <c r="HP666" s="209"/>
      <c r="HQ666" s="209"/>
      <c r="HR666" s="209"/>
      <c r="HS666" s="209"/>
      <c r="HT666" s="209"/>
      <c r="HU666" s="209"/>
      <c r="HV666" s="209"/>
      <c r="HW666" s="209"/>
      <c r="HX666" s="209"/>
      <c r="HY666" s="209"/>
      <c r="HZ666" s="209"/>
      <c r="IA666" s="209"/>
      <c r="IB666" s="209"/>
      <c r="IC666" s="209"/>
      <c r="ID666" s="209"/>
      <c r="IE666" s="209"/>
      <c r="IF666" s="209"/>
      <c r="IG666" s="209"/>
      <c r="IH666" s="209"/>
      <c r="II666" s="209"/>
      <c r="IJ666" s="209"/>
      <c r="IK666" s="209"/>
      <c r="IL666" s="209"/>
      <c r="IM666" s="209"/>
      <c r="IN666" s="209"/>
      <c r="IO666" s="209"/>
      <c r="IP666" s="209"/>
      <c r="IQ666" s="209"/>
      <c r="IR666" s="209"/>
      <c r="IS666" s="209"/>
      <c r="IT666" s="209"/>
      <c r="IU666" s="209"/>
      <c r="IV666" s="209"/>
      <c r="IW666" s="209"/>
      <c r="IX666" s="209"/>
      <c r="IY666" s="209"/>
      <c r="IZ666" s="209"/>
      <c r="JA666" s="209"/>
      <c r="JB666" s="209"/>
      <c r="JC666" s="209"/>
      <c r="JD666" s="209"/>
      <c r="JE666" s="209"/>
      <c r="JF666" s="209"/>
      <c r="JG666" s="209"/>
    </row>
    <row r="667" spans="102:267" hidden="1">
      <c r="CX667" s="211"/>
      <c r="CY667" s="217"/>
      <c r="CZ667" s="217"/>
      <c r="DA667" s="217"/>
      <c r="DB667" s="462"/>
      <c r="DC667" s="217"/>
      <c r="DD667" s="209"/>
      <c r="DE667" s="209"/>
      <c r="DF667" s="1561"/>
      <c r="DG667" s="1561"/>
      <c r="DH667" s="209"/>
      <c r="DI667" s="209"/>
      <c r="DJ667" s="217"/>
      <c r="DK667" s="209"/>
      <c r="DL667" s="217"/>
      <c r="DM667" s="209"/>
      <c r="DN667" s="209"/>
      <c r="DO667" s="209"/>
      <c r="DP667" s="209"/>
      <c r="DQ667" s="1561"/>
      <c r="DR667" s="209"/>
      <c r="DS667" s="209"/>
      <c r="DT667" s="209"/>
      <c r="DU667" s="209"/>
      <c r="DV667" s="209"/>
      <c r="DW667" s="1561"/>
      <c r="DX667" s="1561"/>
      <c r="DY667" s="209"/>
      <c r="DZ667" s="209"/>
      <c r="EA667" s="209"/>
      <c r="EB667" s="209"/>
      <c r="EC667" s="209"/>
      <c r="ED667" s="209"/>
      <c r="EE667" s="209"/>
      <c r="EF667" s="209"/>
      <c r="EG667" s="209"/>
      <c r="EH667" s="209"/>
      <c r="EI667" s="209"/>
      <c r="EJ667" s="299"/>
      <c r="EK667" s="220"/>
      <c r="EL667" s="209"/>
      <c r="EM667" s="209"/>
      <c r="EN667" s="211"/>
      <c r="EO667" s="211"/>
      <c r="EP667" s="217"/>
      <c r="EQ667" s="209"/>
      <c r="ER667" s="209"/>
      <c r="ES667" s="209"/>
      <c r="ET667" s="209"/>
      <c r="EU667" s="209"/>
      <c r="EV667" s="209"/>
      <c r="EW667" s="209"/>
      <c r="EX667" s="209"/>
      <c r="EY667" s="209"/>
      <c r="EZ667" s="209"/>
      <c r="FA667" s="209"/>
      <c r="FB667" s="209"/>
      <c r="FC667" s="209"/>
      <c r="FD667" s="209"/>
      <c r="FE667" s="209"/>
      <c r="FF667" s="220"/>
      <c r="FG667" s="220"/>
      <c r="FH667" s="209"/>
      <c r="FI667" s="209"/>
      <c r="FJ667" s="209"/>
      <c r="FK667" s="209"/>
      <c r="FL667" s="209"/>
      <c r="FM667" s="209"/>
      <c r="FN667" s="209"/>
      <c r="FO667" s="209"/>
      <c r="FP667" s="209"/>
      <c r="FQ667" s="209"/>
      <c r="FR667" s="209"/>
      <c r="FS667" s="209"/>
      <c r="FT667" s="209"/>
      <c r="FU667" s="209"/>
      <c r="FV667" s="209"/>
      <c r="FW667" s="209"/>
      <c r="FX667" s="209"/>
      <c r="FY667" s="209"/>
      <c r="FZ667" s="209"/>
      <c r="GA667" s="209"/>
      <c r="GB667" s="209"/>
      <c r="GC667" s="209"/>
      <c r="GD667" s="209"/>
      <c r="GE667" s="209"/>
      <c r="GF667" s="209"/>
      <c r="GG667" s="209"/>
      <c r="GH667" s="209"/>
      <c r="GI667" s="209"/>
      <c r="GJ667" s="209"/>
      <c r="GK667" s="209"/>
      <c r="GL667" s="209"/>
      <c r="GM667" s="209"/>
      <c r="GN667" s="209"/>
      <c r="GO667" s="209"/>
      <c r="GP667" s="209"/>
      <c r="GQ667" s="209"/>
      <c r="GR667" s="209"/>
      <c r="GS667" s="209"/>
      <c r="GT667" s="209"/>
      <c r="GU667" s="209"/>
      <c r="GV667" s="209"/>
      <c r="GW667" s="209"/>
      <c r="GX667" s="209"/>
      <c r="GY667" s="209"/>
      <c r="GZ667" s="209"/>
      <c r="HA667" s="209"/>
      <c r="HB667" s="209"/>
      <c r="HC667" s="209"/>
      <c r="HD667" s="209"/>
      <c r="HE667" s="209"/>
      <c r="HF667" s="209"/>
      <c r="HG667" s="209"/>
      <c r="HH667" s="209"/>
      <c r="HI667" s="209"/>
      <c r="HJ667" s="209"/>
      <c r="HK667" s="209"/>
      <c r="HL667" s="209"/>
      <c r="HM667" s="209"/>
      <c r="HN667" s="209"/>
      <c r="HO667" s="209"/>
      <c r="HP667" s="209"/>
      <c r="HQ667" s="209"/>
      <c r="HR667" s="209"/>
      <c r="HS667" s="209"/>
      <c r="HT667" s="209"/>
      <c r="HU667" s="209"/>
      <c r="HV667" s="209"/>
      <c r="HW667" s="209"/>
      <c r="HX667" s="209"/>
      <c r="HY667" s="209"/>
      <c r="HZ667" s="209"/>
      <c r="IA667" s="209"/>
      <c r="IB667" s="209"/>
      <c r="IC667" s="209"/>
      <c r="ID667" s="209"/>
      <c r="IE667" s="209"/>
      <c r="IF667" s="209"/>
      <c r="IG667" s="209"/>
      <c r="IH667" s="209"/>
      <c r="II667" s="209"/>
      <c r="IJ667" s="209"/>
      <c r="IK667" s="209"/>
      <c r="IL667" s="209"/>
      <c r="IM667" s="209"/>
      <c r="IN667" s="209"/>
      <c r="IO667" s="209"/>
      <c r="IP667" s="209"/>
      <c r="IQ667" s="209"/>
      <c r="IR667" s="209"/>
      <c r="IS667" s="209"/>
      <c r="IT667" s="209"/>
      <c r="IU667" s="209"/>
      <c r="IV667" s="209"/>
      <c r="IW667" s="209"/>
      <c r="IX667" s="209"/>
      <c r="IY667" s="209"/>
      <c r="IZ667" s="209"/>
      <c r="JA667" s="209"/>
      <c r="JB667" s="209"/>
      <c r="JC667" s="209"/>
      <c r="JD667" s="209"/>
      <c r="JE667" s="209"/>
      <c r="JF667" s="209"/>
      <c r="JG667" s="209"/>
    </row>
    <row r="668" spans="102:267" hidden="1">
      <c r="CX668" s="211"/>
      <c r="CY668" s="217"/>
      <c r="CZ668" s="217"/>
      <c r="DA668" s="217"/>
      <c r="DB668" s="462"/>
      <c r="DC668" s="217"/>
      <c r="DD668" s="209"/>
      <c r="DE668" s="209"/>
      <c r="DF668" s="1561"/>
      <c r="DG668" s="1561"/>
      <c r="DH668" s="209"/>
      <c r="DI668" s="209"/>
      <c r="DJ668" s="217"/>
      <c r="DK668" s="209"/>
      <c r="DL668" s="217"/>
      <c r="DM668" s="209"/>
      <c r="DN668" s="209"/>
      <c r="DO668" s="209"/>
      <c r="DP668" s="209"/>
      <c r="DQ668" s="1561"/>
      <c r="DR668" s="209"/>
      <c r="DS668" s="209"/>
      <c r="DT668" s="209"/>
      <c r="DU668" s="209"/>
      <c r="DV668" s="209"/>
      <c r="DW668" s="1561"/>
      <c r="DX668" s="1561"/>
      <c r="DY668" s="209"/>
      <c r="DZ668" s="209"/>
      <c r="EA668" s="209"/>
      <c r="EB668" s="209"/>
      <c r="EC668" s="209"/>
      <c r="ED668" s="209"/>
      <c r="EE668" s="209"/>
      <c r="EF668" s="209"/>
      <c r="EG668" s="209"/>
      <c r="EH668" s="209"/>
      <c r="EI668" s="209"/>
      <c r="EJ668" s="299"/>
      <c r="EK668" s="220"/>
      <c r="EL668" s="209"/>
      <c r="EM668" s="209"/>
      <c r="EN668" s="211"/>
      <c r="EO668" s="211"/>
      <c r="EP668" s="217"/>
      <c r="EQ668" s="209"/>
      <c r="ER668" s="209"/>
      <c r="ES668" s="209"/>
      <c r="ET668" s="209"/>
      <c r="EU668" s="209"/>
      <c r="EV668" s="209"/>
      <c r="EW668" s="209"/>
      <c r="EX668" s="209"/>
      <c r="EY668" s="209"/>
      <c r="EZ668" s="209"/>
      <c r="FA668" s="209"/>
      <c r="FB668" s="209"/>
      <c r="FC668" s="209"/>
      <c r="FD668" s="209"/>
      <c r="FE668" s="209"/>
      <c r="FF668" s="220"/>
      <c r="FG668" s="220"/>
      <c r="FH668" s="209"/>
      <c r="FI668" s="209"/>
      <c r="FJ668" s="209"/>
      <c r="FK668" s="209"/>
      <c r="FL668" s="209"/>
      <c r="FM668" s="209"/>
      <c r="FN668" s="209"/>
      <c r="FO668" s="209"/>
      <c r="FP668" s="209"/>
      <c r="FQ668" s="209"/>
      <c r="FR668" s="209"/>
      <c r="FS668" s="209"/>
      <c r="FT668" s="209"/>
      <c r="FU668" s="209"/>
      <c r="FV668" s="209"/>
      <c r="FW668" s="209"/>
      <c r="FX668" s="209"/>
      <c r="FY668" s="209"/>
      <c r="FZ668" s="209"/>
      <c r="GA668" s="209"/>
      <c r="GB668" s="209"/>
      <c r="GC668" s="209"/>
      <c r="GD668" s="209"/>
      <c r="GE668" s="209"/>
      <c r="GF668" s="209"/>
      <c r="GG668" s="209"/>
      <c r="GH668" s="209"/>
      <c r="GI668" s="209"/>
      <c r="GJ668" s="209"/>
      <c r="GK668" s="209"/>
      <c r="GL668" s="209"/>
      <c r="GM668" s="209"/>
      <c r="GN668" s="209"/>
      <c r="GO668" s="209"/>
      <c r="GP668" s="209"/>
      <c r="GQ668" s="209"/>
      <c r="GR668" s="209"/>
      <c r="GS668" s="209"/>
      <c r="GT668" s="209"/>
      <c r="GU668" s="209"/>
      <c r="GV668" s="209"/>
      <c r="GW668" s="209"/>
      <c r="GX668" s="209"/>
      <c r="GY668" s="209"/>
      <c r="GZ668" s="209"/>
      <c r="HA668" s="209"/>
      <c r="HB668" s="209"/>
      <c r="HC668" s="209"/>
      <c r="HD668" s="209"/>
      <c r="HE668" s="209"/>
      <c r="HF668" s="209"/>
      <c r="HG668" s="209"/>
      <c r="HH668" s="209"/>
      <c r="HI668" s="209"/>
      <c r="HJ668" s="209"/>
      <c r="HK668" s="209"/>
      <c r="HL668" s="209"/>
      <c r="HM668" s="209"/>
      <c r="HN668" s="209"/>
      <c r="HO668" s="209"/>
      <c r="HP668" s="209"/>
      <c r="HQ668" s="209"/>
      <c r="HR668" s="209"/>
      <c r="HS668" s="209"/>
      <c r="HT668" s="209"/>
      <c r="HU668" s="209"/>
      <c r="HV668" s="209"/>
      <c r="HW668" s="209"/>
      <c r="HX668" s="209"/>
      <c r="HY668" s="209"/>
      <c r="HZ668" s="209"/>
      <c r="IA668" s="209"/>
      <c r="IB668" s="209"/>
      <c r="IC668" s="209"/>
      <c r="ID668" s="209"/>
      <c r="IE668" s="209"/>
      <c r="IF668" s="209"/>
      <c r="IG668" s="209"/>
      <c r="IH668" s="209"/>
      <c r="II668" s="209"/>
      <c r="IJ668" s="209"/>
      <c r="IK668" s="209"/>
      <c r="IL668" s="209"/>
      <c r="IM668" s="209"/>
      <c r="IN668" s="209"/>
      <c r="IO668" s="209"/>
      <c r="IP668" s="209"/>
      <c r="IQ668" s="209"/>
      <c r="IR668" s="209"/>
      <c r="IS668" s="209"/>
      <c r="IT668" s="209"/>
      <c r="IU668" s="209"/>
      <c r="IV668" s="209"/>
      <c r="IW668" s="209"/>
      <c r="IX668" s="209"/>
      <c r="IY668" s="209"/>
      <c r="IZ668" s="209"/>
      <c r="JA668" s="209"/>
      <c r="JB668" s="209"/>
      <c r="JC668" s="209"/>
      <c r="JD668" s="209"/>
      <c r="JE668" s="209"/>
      <c r="JF668" s="209"/>
      <c r="JG668" s="209"/>
    </row>
    <row r="669" spans="102:267" hidden="1">
      <c r="CX669" s="211"/>
      <c r="CY669" s="217"/>
      <c r="CZ669" s="217"/>
      <c r="DA669" s="217"/>
      <c r="DB669" s="462"/>
      <c r="DC669" s="217"/>
      <c r="DD669" s="209"/>
      <c r="DE669" s="209"/>
      <c r="DF669" s="1561"/>
      <c r="DG669" s="1561"/>
      <c r="DH669" s="209"/>
      <c r="DI669" s="209"/>
      <c r="DJ669" s="217"/>
      <c r="DK669" s="209"/>
      <c r="DL669" s="217"/>
      <c r="DM669" s="209"/>
      <c r="DN669" s="209"/>
      <c r="DO669" s="209"/>
      <c r="DP669" s="209"/>
      <c r="DQ669" s="1561"/>
      <c r="DR669" s="209"/>
      <c r="DS669" s="209"/>
      <c r="DT669" s="209"/>
      <c r="DU669" s="209"/>
      <c r="DV669" s="209"/>
      <c r="DW669" s="1561"/>
      <c r="DX669" s="1561"/>
      <c r="DY669" s="209"/>
      <c r="DZ669" s="209"/>
      <c r="EA669" s="209"/>
      <c r="EB669" s="209"/>
      <c r="EC669" s="209"/>
      <c r="ED669" s="209"/>
      <c r="EE669" s="209"/>
      <c r="EF669" s="209"/>
      <c r="EG669" s="209"/>
      <c r="EH669" s="209"/>
      <c r="EI669" s="209"/>
      <c r="EJ669" s="299"/>
      <c r="EK669" s="220"/>
      <c r="EL669" s="209"/>
      <c r="EM669" s="209"/>
      <c r="EN669" s="211"/>
      <c r="EO669" s="211"/>
      <c r="EP669" s="217"/>
      <c r="EQ669" s="209"/>
      <c r="ER669" s="209"/>
      <c r="ES669" s="209"/>
      <c r="ET669" s="209"/>
      <c r="EU669" s="209"/>
      <c r="EV669" s="209"/>
      <c r="EW669" s="209"/>
      <c r="EX669" s="209"/>
      <c r="EY669" s="209"/>
      <c r="EZ669" s="209"/>
      <c r="FA669" s="209"/>
      <c r="FB669" s="209"/>
      <c r="FC669" s="209"/>
      <c r="FD669" s="209"/>
      <c r="FE669" s="209"/>
      <c r="FF669" s="220"/>
      <c r="FG669" s="220"/>
      <c r="FH669" s="209"/>
      <c r="FI669" s="209"/>
      <c r="FJ669" s="209"/>
      <c r="FK669" s="209"/>
      <c r="FL669" s="209"/>
      <c r="FM669" s="209"/>
      <c r="FN669" s="209"/>
      <c r="FO669" s="209"/>
      <c r="FP669" s="209"/>
      <c r="FQ669" s="209"/>
      <c r="FR669" s="209"/>
      <c r="FS669" s="209"/>
      <c r="FT669" s="209"/>
      <c r="FU669" s="209"/>
      <c r="FV669" s="209"/>
      <c r="FW669" s="209"/>
      <c r="FX669" s="209"/>
      <c r="FY669" s="209"/>
      <c r="FZ669" s="209"/>
      <c r="GA669" s="209"/>
      <c r="GB669" s="209"/>
      <c r="GC669" s="209"/>
      <c r="GD669" s="209"/>
      <c r="GE669" s="209"/>
      <c r="GF669" s="209"/>
      <c r="GG669" s="209"/>
      <c r="GH669" s="209"/>
      <c r="GI669" s="209"/>
      <c r="GJ669" s="209"/>
      <c r="GK669" s="209"/>
      <c r="GL669" s="209"/>
      <c r="GM669" s="209"/>
      <c r="GN669" s="209"/>
      <c r="GO669" s="209"/>
      <c r="GP669" s="209"/>
      <c r="GQ669" s="209"/>
      <c r="GR669" s="209"/>
      <c r="GS669" s="209"/>
      <c r="GT669" s="209"/>
      <c r="GU669" s="209"/>
      <c r="GV669" s="209"/>
      <c r="GW669" s="209"/>
      <c r="GX669" s="209"/>
      <c r="GY669" s="209"/>
      <c r="GZ669" s="209"/>
      <c r="HA669" s="209"/>
      <c r="HB669" s="209"/>
      <c r="HC669" s="209"/>
      <c r="HD669" s="209"/>
      <c r="HE669" s="209"/>
      <c r="HF669" s="209"/>
      <c r="HG669" s="209"/>
      <c r="HH669" s="209"/>
      <c r="HI669" s="209"/>
      <c r="HJ669" s="209"/>
      <c r="HK669" s="209"/>
      <c r="HL669" s="209"/>
      <c r="HM669" s="209"/>
      <c r="HN669" s="209"/>
      <c r="HO669" s="209"/>
      <c r="HP669" s="209"/>
      <c r="HQ669" s="209"/>
      <c r="HR669" s="209"/>
      <c r="HS669" s="209"/>
      <c r="HT669" s="209"/>
      <c r="HU669" s="209"/>
      <c r="HV669" s="209"/>
      <c r="HW669" s="209"/>
      <c r="HX669" s="209"/>
      <c r="HY669" s="209"/>
      <c r="HZ669" s="209"/>
      <c r="IA669" s="209"/>
      <c r="IB669" s="209"/>
      <c r="IC669" s="209"/>
      <c r="ID669" s="209"/>
      <c r="IE669" s="209"/>
      <c r="IF669" s="209"/>
      <c r="IG669" s="209"/>
      <c r="IH669" s="209"/>
      <c r="II669" s="209"/>
      <c r="IJ669" s="209"/>
      <c r="IK669" s="209"/>
      <c r="IL669" s="209"/>
      <c r="IM669" s="209"/>
      <c r="IN669" s="209"/>
      <c r="IO669" s="209"/>
      <c r="IP669" s="209"/>
      <c r="IQ669" s="209"/>
      <c r="IR669" s="209"/>
      <c r="IS669" s="209"/>
      <c r="IT669" s="209"/>
      <c r="IU669" s="209"/>
      <c r="IV669" s="209"/>
      <c r="IW669" s="209"/>
      <c r="IX669" s="209"/>
      <c r="IY669" s="209"/>
      <c r="IZ669" s="209"/>
      <c r="JA669" s="209"/>
      <c r="JB669" s="209"/>
      <c r="JC669" s="209"/>
      <c r="JD669" s="209"/>
      <c r="JE669" s="209"/>
      <c r="JF669" s="209"/>
      <c r="JG669" s="209"/>
    </row>
    <row r="670" spans="102:267" hidden="1">
      <c r="CX670" s="211"/>
      <c r="CY670" s="217"/>
      <c r="CZ670" s="217"/>
      <c r="DA670" s="217"/>
      <c r="DB670" s="462"/>
      <c r="DC670" s="217"/>
      <c r="DD670" s="209"/>
      <c r="DE670" s="209"/>
      <c r="DF670" s="1561"/>
      <c r="DG670" s="1561"/>
      <c r="DH670" s="209"/>
      <c r="DI670" s="209"/>
      <c r="DJ670" s="217"/>
      <c r="DK670" s="209"/>
      <c r="DL670" s="217"/>
      <c r="DM670" s="209"/>
      <c r="DN670" s="209"/>
      <c r="DO670" s="209"/>
      <c r="DP670" s="209"/>
      <c r="DQ670" s="1561"/>
      <c r="DR670" s="209"/>
      <c r="DS670" s="209"/>
      <c r="DT670" s="209"/>
      <c r="DU670" s="209"/>
      <c r="DV670" s="209"/>
      <c r="DW670" s="1561"/>
      <c r="DX670" s="1561"/>
      <c r="DY670" s="209"/>
      <c r="DZ670" s="209"/>
      <c r="EA670" s="209"/>
      <c r="EB670" s="209"/>
      <c r="EC670" s="209"/>
      <c r="ED670" s="209"/>
      <c r="EE670" s="209"/>
      <c r="EF670" s="209"/>
      <c r="EG670" s="209"/>
      <c r="EH670" s="209"/>
      <c r="EI670" s="209"/>
      <c r="EJ670" s="299"/>
      <c r="EK670" s="220"/>
      <c r="EL670" s="209"/>
      <c r="EM670" s="209"/>
      <c r="EN670" s="211"/>
      <c r="EO670" s="211"/>
      <c r="EP670" s="217"/>
      <c r="EQ670" s="209"/>
      <c r="ER670" s="209"/>
      <c r="ES670" s="209"/>
      <c r="ET670" s="209"/>
      <c r="EU670" s="209"/>
      <c r="EV670" s="209"/>
      <c r="EW670" s="209"/>
      <c r="EX670" s="209"/>
      <c r="EY670" s="209"/>
      <c r="EZ670" s="209"/>
      <c r="FA670" s="209"/>
      <c r="FB670" s="209"/>
      <c r="FC670" s="209"/>
      <c r="FD670" s="209"/>
      <c r="FE670" s="209"/>
      <c r="FF670" s="220"/>
      <c r="FG670" s="220"/>
      <c r="FH670" s="209"/>
      <c r="FI670" s="209"/>
      <c r="FJ670" s="209"/>
      <c r="FK670" s="209"/>
      <c r="FL670" s="209"/>
      <c r="FM670" s="209"/>
      <c r="FN670" s="209"/>
      <c r="FO670" s="209"/>
      <c r="FP670" s="209"/>
      <c r="FQ670" s="209"/>
      <c r="FR670" s="209"/>
      <c r="FS670" s="209"/>
      <c r="FT670" s="209"/>
      <c r="FU670" s="209"/>
      <c r="FV670" s="209"/>
      <c r="FW670" s="209"/>
      <c r="FX670" s="209"/>
      <c r="FY670" s="209"/>
      <c r="FZ670" s="209"/>
      <c r="GA670" s="209"/>
      <c r="GB670" s="209"/>
      <c r="GC670" s="209"/>
      <c r="GD670" s="209"/>
      <c r="GE670" s="209"/>
      <c r="GF670" s="209"/>
      <c r="GG670" s="209"/>
      <c r="GH670" s="209"/>
      <c r="GI670" s="209"/>
      <c r="GJ670" s="209"/>
      <c r="GK670" s="209"/>
      <c r="GL670" s="209"/>
      <c r="GM670" s="209"/>
      <c r="GN670" s="209"/>
      <c r="GO670" s="209"/>
      <c r="GP670" s="209"/>
      <c r="GQ670" s="209"/>
      <c r="GR670" s="209"/>
      <c r="GS670" s="209"/>
      <c r="GT670" s="209"/>
      <c r="GU670" s="209"/>
      <c r="GV670" s="209"/>
      <c r="GW670" s="209"/>
      <c r="GX670" s="209"/>
      <c r="GY670" s="209"/>
      <c r="GZ670" s="209"/>
      <c r="HA670" s="209"/>
      <c r="HB670" s="209"/>
      <c r="HC670" s="209"/>
      <c r="HD670" s="209"/>
      <c r="HE670" s="209"/>
      <c r="HF670" s="209"/>
      <c r="HG670" s="209"/>
      <c r="HH670" s="209"/>
      <c r="HI670" s="209"/>
      <c r="HJ670" s="209"/>
      <c r="HK670" s="209"/>
      <c r="HL670" s="209"/>
      <c r="HM670" s="209"/>
      <c r="HN670" s="209"/>
      <c r="HO670" s="209"/>
      <c r="HP670" s="209"/>
      <c r="HQ670" s="209"/>
      <c r="HR670" s="209"/>
      <c r="HS670" s="209"/>
      <c r="HT670" s="209"/>
      <c r="HU670" s="209"/>
      <c r="HV670" s="209"/>
      <c r="HW670" s="209"/>
      <c r="HX670" s="209"/>
      <c r="HY670" s="209"/>
      <c r="HZ670" s="209"/>
      <c r="IA670" s="209"/>
      <c r="IB670" s="209"/>
      <c r="IC670" s="209"/>
      <c r="ID670" s="209"/>
      <c r="IE670" s="209"/>
      <c r="IF670" s="209"/>
      <c r="IG670" s="209"/>
      <c r="IH670" s="209"/>
      <c r="II670" s="209"/>
      <c r="IJ670" s="209"/>
      <c r="IK670" s="209"/>
      <c r="IL670" s="209"/>
      <c r="IM670" s="209"/>
      <c r="IN670" s="209"/>
      <c r="IO670" s="209"/>
      <c r="IP670" s="209"/>
      <c r="IQ670" s="209"/>
      <c r="IR670" s="209"/>
      <c r="IS670" s="209"/>
      <c r="IT670" s="209"/>
      <c r="IU670" s="209"/>
      <c r="IV670" s="209"/>
      <c r="IW670" s="209"/>
      <c r="IX670" s="209"/>
      <c r="IY670" s="209"/>
      <c r="IZ670" s="209"/>
      <c r="JA670" s="209"/>
      <c r="JB670" s="209"/>
      <c r="JC670" s="209"/>
      <c r="JD670" s="209"/>
      <c r="JE670" s="209"/>
      <c r="JF670" s="209"/>
      <c r="JG670" s="209"/>
    </row>
    <row r="671" spans="102:267" hidden="1">
      <c r="CX671" s="211"/>
      <c r="CY671" s="217"/>
      <c r="CZ671" s="217"/>
      <c r="DA671" s="217"/>
      <c r="DB671" s="462"/>
      <c r="DC671" s="217"/>
      <c r="DD671" s="209"/>
      <c r="DE671" s="209"/>
      <c r="DF671" s="1561"/>
      <c r="DG671" s="1561"/>
      <c r="DH671" s="209"/>
      <c r="DI671" s="209"/>
      <c r="DJ671" s="217"/>
      <c r="DK671" s="209"/>
      <c r="DL671" s="217"/>
      <c r="DM671" s="209"/>
      <c r="DN671" s="209"/>
      <c r="DO671" s="209"/>
      <c r="DP671" s="209"/>
      <c r="DQ671" s="1561"/>
      <c r="DR671" s="209"/>
      <c r="DS671" s="209"/>
      <c r="DT671" s="209"/>
      <c r="DU671" s="209"/>
      <c r="DV671" s="209"/>
      <c r="DW671" s="1561"/>
      <c r="DX671" s="1561"/>
      <c r="DY671" s="209"/>
      <c r="DZ671" s="209"/>
      <c r="EA671" s="209"/>
      <c r="EB671" s="209"/>
      <c r="EC671" s="209"/>
      <c r="ED671" s="209"/>
      <c r="EE671" s="209"/>
      <c r="EF671" s="209"/>
      <c r="EG671" s="209"/>
      <c r="EH671" s="209"/>
      <c r="EI671" s="209"/>
      <c r="EJ671" s="299"/>
      <c r="EK671" s="220"/>
      <c r="EL671" s="209"/>
      <c r="EM671" s="209"/>
      <c r="EN671" s="211"/>
      <c r="EO671" s="211"/>
      <c r="EP671" s="217"/>
      <c r="EQ671" s="209"/>
      <c r="ER671" s="209"/>
      <c r="ES671" s="209"/>
      <c r="ET671" s="209"/>
      <c r="EU671" s="209"/>
      <c r="EV671" s="209"/>
      <c r="EW671" s="209"/>
      <c r="EX671" s="209"/>
      <c r="EY671" s="209"/>
      <c r="EZ671" s="209"/>
      <c r="FA671" s="209"/>
      <c r="FB671" s="209"/>
      <c r="FC671" s="209"/>
      <c r="FD671" s="209"/>
      <c r="FE671" s="209"/>
      <c r="FF671" s="220"/>
      <c r="FG671" s="220"/>
      <c r="FH671" s="209"/>
      <c r="FI671" s="209"/>
      <c r="FJ671" s="209"/>
      <c r="FK671" s="209"/>
      <c r="FL671" s="209"/>
      <c r="FM671" s="209"/>
      <c r="FN671" s="209"/>
      <c r="FO671" s="209"/>
      <c r="FP671" s="209"/>
      <c r="FQ671" s="209"/>
      <c r="FR671" s="209"/>
      <c r="FS671" s="209"/>
      <c r="FT671" s="209"/>
      <c r="FU671" s="209"/>
      <c r="FV671" s="209"/>
      <c r="FW671" s="209"/>
      <c r="FX671" s="209"/>
      <c r="FY671" s="209"/>
      <c r="FZ671" s="209"/>
      <c r="GA671" s="209"/>
      <c r="GB671" s="209"/>
      <c r="GC671" s="209"/>
      <c r="GD671" s="209"/>
      <c r="GE671" s="209"/>
      <c r="GF671" s="209"/>
      <c r="GG671" s="209"/>
      <c r="GH671" s="209"/>
      <c r="GI671" s="209"/>
      <c r="GJ671" s="209"/>
      <c r="GK671" s="209"/>
      <c r="GL671" s="209"/>
      <c r="GM671" s="209"/>
      <c r="GN671" s="209"/>
      <c r="GO671" s="209"/>
      <c r="GP671" s="209"/>
      <c r="GQ671" s="209"/>
      <c r="GR671" s="209"/>
      <c r="GS671" s="209"/>
      <c r="GT671" s="209"/>
      <c r="GU671" s="209"/>
      <c r="GV671" s="209"/>
      <c r="GW671" s="209"/>
      <c r="GX671" s="209"/>
      <c r="GY671" s="209"/>
      <c r="GZ671" s="209"/>
      <c r="HA671" s="209"/>
      <c r="HB671" s="209"/>
      <c r="HC671" s="209"/>
      <c r="HD671" s="209"/>
      <c r="HE671" s="209"/>
      <c r="HF671" s="209"/>
      <c r="HG671" s="209"/>
      <c r="HH671" s="209"/>
      <c r="HI671" s="209"/>
      <c r="HJ671" s="209"/>
      <c r="HK671" s="209"/>
      <c r="HL671" s="209"/>
      <c r="HM671" s="209"/>
      <c r="HN671" s="209"/>
      <c r="HO671" s="209"/>
      <c r="HP671" s="209"/>
      <c r="HQ671" s="209"/>
      <c r="HR671" s="209"/>
      <c r="HS671" s="209"/>
      <c r="HT671" s="209"/>
      <c r="HU671" s="209"/>
      <c r="HV671" s="209"/>
      <c r="HW671" s="209"/>
      <c r="HX671" s="209"/>
      <c r="HY671" s="209"/>
      <c r="HZ671" s="209"/>
      <c r="IA671" s="209"/>
      <c r="IB671" s="209"/>
      <c r="IC671" s="209"/>
      <c r="ID671" s="209"/>
      <c r="IE671" s="209"/>
      <c r="IF671" s="209"/>
      <c r="IG671" s="209"/>
      <c r="IH671" s="209"/>
      <c r="II671" s="209"/>
      <c r="IJ671" s="209"/>
      <c r="IK671" s="209"/>
      <c r="IL671" s="209"/>
      <c r="IM671" s="209"/>
      <c r="IN671" s="209"/>
      <c r="IO671" s="209"/>
      <c r="IP671" s="209"/>
      <c r="IQ671" s="209"/>
      <c r="IR671" s="209"/>
      <c r="IS671" s="209"/>
      <c r="IT671" s="209"/>
      <c r="IU671" s="209"/>
      <c r="IV671" s="209"/>
      <c r="IW671" s="209"/>
      <c r="IX671" s="209"/>
      <c r="IY671" s="209"/>
      <c r="IZ671" s="209"/>
      <c r="JA671" s="209"/>
      <c r="JB671" s="209"/>
      <c r="JC671" s="209"/>
      <c r="JD671" s="209"/>
      <c r="JE671" s="209"/>
      <c r="JF671" s="209"/>
      <c r="JG671" s="209"/>
    </row>
    <row r="672" spans="102:267" hidden="1">
      <c r="CX672" s="211"/>
      <c r="CY672" s="217"/>
      <c r="CZ672" s="217"/>
      <c r="DA672" s="217"/>
      <c r="DB672" s="462"/>
      <c r="DC672" s="217"/>
      <c r="DD672" s="209"/>
      <c r="DE672" s="209"/>
      <c r="DF672" s="1561"/>
      <c r="DG672" s="1561"/>
      <c r="DH672" s="209"/>
      <c r="DI672" s="209"/>
      <c r="DJ672" s="217"/>
      <c r="DK672" s="209"/>
      <c r="DL672" s="217"/>
      <c r="DM672" s="209"/>
      <c r="DN672" s="209"/>
      <c r="DO672" s="209"/>
      <c r="DP672" s="209"/>
      <c r="DQ672" s="1561"/>
      <c r="DR672" s="209"/>
      <c r="DS672" s="209"/>
      <c r="DT672" s="209"/>
      <c r="DU672" s="209"/>
      <c r="DV672" s="209"/>
      <c r="DW672" s="1561"/>
      <c r="DX672" s="1561"/>
      <c r="DY672" s="209"/>
      <c r="DZ672" s="209"/>
      <c r="EA672" s="209"/>
      <c r="EB672" s="209"/>
      <c r="EC672" s="209"/>
      <c r="ED672" s="209"/>
      <c r="EE672" s="209"/>
      <c r="EF672" s="209"/>
      <c r="EG672" s="209"/>
      <c r="EH672" s="209"/>
      <c r="EI672" s="209"/>
      <c r="EJ672" s="299"/>
      <c r="EK672" s="220"/>
      <c r="EL672" s="209"/>
      <c r="EM672" s="209"/>
      <c r="EN672" s="211"/>
      <c r="EO672" s="211"/>
      <c r="EP672" s="217"/>
      <c r="EQ672" s="209"/>
      <c r="ER672" s="209"/>
      <c r="ES672" s="209"/>
      <c r="ET672" s="209"/>
      <c r="EU672" s="209"/>
      <c r="EV672" s="209"/>
      <c r="EW672" s="209"/>
      <c r="EX672" s="209"/>
      <c r="EY672" s="209"/>
      <c r="EZ672" s="209"/>
      <c r="FA672" s="209"/>
      <c r="FB672" s="209"/>
      <c r="FC672" s="209"/>
      <c r="FD672" s="209"/>
      <c r="FE672" s="209"/>
      <c r="FF672" s="220"/>
      <c r="FG672" s="220"/>
      <c r="FH672" s="209"/>
      <c r="FI672" s="209"/>
      <c r="FJ672" s="209"/>
      <c r="FK672" s="209"/>
      <c r="FL672" s="209"/>
      <c r="FM672" s="209"/>
      <c r="FN672" s="209"/>
      <c r="FO672" s="209"/>
      <c r="FP672" s="209"/>
      <c r="FQ672" s="209"/>
      <c r="FR672" s="209"/>
      <c r="FS672" s="209"/>
      <c r="FT672" s="209"/>
      <c r="FU672" s="209"/>
      <c r="FV672" s="209"/>
      <c r="FW672" s="209"/>
      <c r="FX672" s="209"/>
      <c r="FY672" s="209"/>
      <c r="FZ672" s="209"/>
      <c r="GA672" s="209"/>
      <c r="GB672" s="209"/>
      <c r="GC672" s="209"/>
      <c r="GD672" s="209"/>
      <c r="GE672" s="209"/>
      <c r="GF672" s="209"/>
      <c r="GG672" s="209"/>
      <c r="GH672" s="209"/>
      <c r="GI672" s="209"/>
      <c r="GJ672" s="209"/>
      <c r="GK672" s="209"/>
      <c r="GL672" s="209"/>
      <c r="GM672" s="209"/>
      <c r="GN672" s="209"/>
      <c r="GO672" s="209"/>
      <c r="GP672" s="209"/>
      <c r="GQ672" s="209"/>
      <c r="GR672" s="209"/>
      <c r="GS672" s="209"/>
      <c r="GT672" s="209"/>
      <c r="GU672" s="209"/>
      <c r="GV672" s="209"/>
      <c r="GW672" s="209"/>
      <c r="GX672" s="209"/>
      <c r="GY672" s="209"/>
      <c r="GZ672" s="209"/>
      <c r="HA672" s="209"/>
      <c r="HB672" s="209"/>
      <c r="HC672" s="209"/>
      <c r="HD672" s="209"/>
      <c r="HE672" s="209"/>
      <c r="HF672" s="209"/>
      <c r="HG672" s="209"/>
      <c r="HH672" s="209"/>
      <c r="HI672" s="209"/>
      <c r="HJ672" s="209"/>
      <c r="HK672" s="209"/>
      <c r="HL672" s="209"/>
      <c r="HM672" s="209"/>
      <c r="HN672" s="209"/>
      <c r="HO672" s="209"/>
      <c r="HP672" s="209"/>
      <c r="HQ672" s="209"/>
      <c r="HR672" s="209"/>
      <c r="HS672" s="209"/>
      <c r="HT672" s="209"/>
      <c r="HU672" s="209"/>
      <c r="HV672" s="209"/>
      <c r="HW672" s="209"/>
      <c r="HX672" s="209"/>
      <c r="HY672" s="209"/>
      <c r="HZ672" s="209"/>
      <c r="IA672" s="209"/>
      <c r="IB672" s="209"/>
      <c r="IC672" s="209"/>
      <c r="ID672" s="209"/>
      <c r="IE672" s="209"/>
      <c r="IF672" s="209"/>
      <c r="IG672" s="209"/>
      <c r="IH672" s="209"/>
      <c r="II672" s="209"/>
      <c r="IJ672" s="209"/>
      <c r="IK672" s="209"/>
      <c r="IL672" s="209"/>
      <c r="IM672" s="209"/>
      <c r="IN672" s="209"/>
      <c r="IO672" s="209"/>
      <c r="IP672" s="209"/>
      <c r="IQ672" s="209"/>
      <c r="IR672" s="209"/>
      <c r="IS672" s="209"/>
      <c r="IT672" s="209"/>
      <c r="IU672" s="209"/>
      <c r="IV672" s="209"/>
      <c r="IW672" s="209"/>
      <c r="IX672" s="209"/>
      <c r="IY672" s="209"/>
      <c r="IZ672" s="209"/>
      <c r="JA672" s="209"/>
      <c r="JB672" s="209"/>
      <c r="JC672" s="209"/>
      <c r="JD672" s="209"/>
      <c r="JE672" s="209"/>
      <c r="JF672" s="209"/>
      <c r="JG672" s="209"/>
    </row>
    <row r="673" spans="102:267" hidden="1">
      <c r="CX673" s="211"/>
      <c r="CY673" s="217"/>
      <c r="CZ673" s="217"/>
      <c r="DA673" s="217"/>
      <c r="DB673" s="462"/>
      <c r="DC673" s="217"/>
      <c r="DD673" s="209"/>
      <c r="DE673" s="209"/>
      <c r="DF673" s="1561"/>
      <c r="DG673" s="1561"/>
      <c r="DH673" s="209"/>
      <c r="DI673" s="209"/>
      <c r="DJ673" s="217"/>
      <c r="DK673" s="209"/>
      <c r="DL673" s="217"/>
      <c r="DM673" s="209"/>
      <c r="DN673" s="209"/>
      <c r="DO673" s="209"/>
      <c r="DP673" s="209"/>
      <c r="DQ673" s="1561"/>
      <c r="DR673" s="209"/>
      <c r="DS673" s="209"/>
      <c r="DT673" s="209"/>
      <c r="DU673" s="209"/>
      <c r="DV673" s="209"/>
      <c r="DW673" s="1561"/>
      <c r="DX673" s="1561"/>
      <c r="DY673" s="209"/>
      <c r="DZ673" s="209"/>
      <c r="EA673" s="209"/>
      <c r="EB673" s="209"/>
      <c r="EC673" s="209"/>
      <c r="ED673" s="209"/>
      <c r="EE673" s="209"/>
      <c r="EF673" s="209"/>
      <c r="EG673" s="209"/>
      <c r="EH673" s="209"/>
      <c r="EI673" s="209"/>
      <c r="EJ673" s="299"/>
      <c r="EK673" s="220"/>
      <c r="EL673" s="209"/>
      <c r="EM673" s="209"/>
      <c r="EN673" s="211"/>
      <c r="EO673" s="211"/>
      <c r="EP673" s="217"/>
      <c r="EQ673" s="209"/>
      <c r="ER673" s="209"/>
      <c r="ES673" s="209"/>
      <c r="ET673" s="209"/>
      <c r="EU673" s="209"/>
      <c r="EV673" s="209"/>
      <c r="EW673" s="209"/>
      <c r="EX673" s="209"/>
      <c r="EY673" s="209"/>
      <c r="EZ673" s="209"/>
      <c r="FA673" s="209"/>
      <c r="FB673" s="209"/>
      <c r="FC673" s="209"/>
      <c r="FD673" s="209"/>
      <c r="FE673" s="209"/>
      <c r="FF673" s="220"/>
      <c r="FG673" s="220"/>
      <c r="FH673" s="209"/>
      <c r="FI673" s="209"/>
      <c r="FJ673" s="209"/>
      <c r="FK673" s="209"/>
      <c r="FL673" s="209"/>
      <c r="FM673" s="209"/>
      <c r="FN673" s="209"/>
      <c r="FO673" s="209"/>
      <c r="FP673" s="209"/>
      <c r="FQ673" s="209"/>
      <c r="FR673" s="209"/>
      <c r="FS673" s="209"/>
      <c r="FT673" s="209"/>
      <c r="FU673" s="209"/>
      <c r="FV673" s="209"/>
      <c r="FW673" s="209"/>
      <c r="FX673" s="209"/>
      <c r="FY673" s="209"/>
      <c r="FZ673" s="209"/>
      <c r="GA673" s="209"/>
      <c r="GB673" s="209"/>
      <c r="GC673" s="209"/>
      <c r="GD673" s="209"/>
      <c r="GE673" s="209"/>
      <c r="GF673" s="209"/>
      <c r="GG673" s="209"/>
      <c r="GH673" s="209"/>
      <c r="GI673" s="209"/>
      <c r="GJ673" s="209"/>
      <c r="GK673" s="209"/>
      <c r="GL673" s="209"/>
      <c r="GM673" s="209"/>
      <c r="GN673" s="209"/>
      <c r="GO673" s="209"/>
      <c r="GP673" s="209"/>
      <c r="GQ673" s="209"/>
      <c r="GR673" s="209"/>
      <c r="GS673" s="209"/>
      <c r="GT673" s="209"/>
      <c r="GU673" s="209"/>
      <c r="GV673" s="209"/>
      <c r="GW673" s="209"/>
      <c r="GX673" s="209"/>
      <c r="GY673" s="209"/>
      <c r="GZ673" s="209"/>
      <c r="HA673" s="209"/>
      <c r="HB673" s="209"/>
      <c r="HC673" s="209"/>
      <c r="HD673" s="209"/>
      <c r="HE673" s="209"/>
      <c r="HF673" s="209"/>
      <c r="HG673" s="209"/>
      <c r="HH673" s="209"/>
      <c r="HI673" s="209"/>
      <c r="HJ673" s="209"/>
      <c r="HK673" s="209"/>
      <c r="HL673" s="209"/>
      <c r="HM673" s="209"/>
      <c r="HN673" s="209"/>
      <c r="HO673" s="209"/>
      <c r="HP673" s="209"/>
      <c r="HQ673" s="209"/>
      <c r="HR673" s="209"/>
      <c r="HS673" s="209"/>
      <c r="HT673" s="209"/>
      <c r="HU673" s="209"/>
      <c r="HV673" s="209"/>
      <c r="HW673" s="209"/>
      <c r="HX673" s="209"/>
      <c r="HY673" s="209"/>
      <c r="HZ673" s="209"/>
      <c r="IA673" s="209"/>
      <c r="IB673" s="209"/>
      <c r="IC673" s="209"/>
      <c r="ID673" s="209"/>
      <c r="IE673" s="209"/>
      <c r="IF673" s="209"/>
      <c r="IG673" s="209"/>
      <c r="IH673" s="209"/>
      <c r="II673" s="209"/>
      <c r="IJ673" s="209"/>
      <c r="IK673" s="209"/>
      <c r="IL673" s="209"/>
      <c r="IM673" s="209"/>
      <c r="IN673" s="209"/>
      <c r="IO673" s="209"/>
      <c r="IP673" s="209"/>
      <c r="IQ673" s="209"/>
      <c r="IR673" s="209"/>
      <c r="IS673" s="209"/>
      <c r="IT673" s="209"/>
      <c r="IU673" s="209"/>
      <c r="IV673" s="209"/>
      <c r="IW673" s="209"/>
      <c r="IX673" s="209"/>
      <c r="IY673" s="209"/>
      <c r="IZ673" s="209"/>
      <c r="JA673" s="209"/>
      <c r="JB673" s="209"/>
      <c r="JC673" s="209"/>
      <c r="JD673" s="209"/>
      <c r="JE673" s="209"/>
      <c r="JF673" s="209"/>
      <c r="JG673" s="209"/>
    </row>
    <row r="674" spans="102:267" hidden="1">
      <c r="CX674" s="211"/>
      <c r="CY674" s="217"/>
      <c r="CZ674" s="217"/>
      <c r="DA674" s="217"/>
      <c r="DB674" s="462"/>
      <c r="DC674" s="217"/>
      <c r="DD674" s="209"/>
      <c r="DE674" s="209"/>
      <c r="DF674" s="1561"/>
      <c r="DG674" s="1561"/>
      <c r="DH674" s="209"/>
      <c r="DI674" s="209"/>
      <c r="DJ674" s="217"/>
      <c r="DK674" s="209"/>
      <c r="DL674" s="217"/>
      <c r="DM674" s="209"/>
      <c r="DN674" s="209"/>
      <c r="DO674" s="209"/>
      <c r="DP674" s="209"/>
      <c r="DQ674" s="1561"/>
      <c r="DR674" s="209"/>
      <c r="DS674" s="209"/>
      <c r="DT674" s="209"/>
      <c r="DU674" s="209"/>
      <c r="DV674" s="209"/>
      <c r="DW674" s="1561"/>
      <c r="DX674" s="1561"/>
      <c r="DY674" s="209"/>
      <c r="DZ674" s="209"/>
      <c r="EA674" s="209"/>
      <c r="EB674" s="209"/>
      <c r="EC674" s="209"/>
      <c r="ED674" s="209"/>
      <c r="EE674" s="209"/>
      <c r="EF674" s="209"/>
      <c r="EG674" s="209"/>
      <c r="EH674" s="209"/>
      <c r="EI674" s="209"/>
      <c r="EJ674" s="299"/>
      <c r="EK674" s="220"/>
      <c r="EL674" s="209"/>
      <c r="EM674" s="209"/>
      <c r="EN674" s="211"/>
      <c r="EO674" s="211"/>
      <c r="EP674" s="217"/>
      <c r="EQ674" s="209"/>
      <c r="ER674" s="209"/>
      <c r="ES674" s="209"/>
      <c r="ET674" s="209"/>
      <c r="EU674" s="209"/>
      <c r="EV674" s="209"/>
      <c r="EW674" s="209"/>
      <c r="EX674" s="209"/>
      <c r="EY674" s="209"/>
      <c r="EZ674" s="209"/>
      <c r="FA674" s="209"/>
      <c r="FB674" s="209"/>
      <c r="FC674" s="209"/>
      <c r="FD674" s="209"/>
      <c r="FE674" s="209"/>
      <c r="FF674" s="220"/>
      <c r="FG674" s="220"/>
      <c r="FH674" s="209"/>
      <c r="FI674" s="209"/>
      <c r="FJ674" s="209"/>
      <c r="FK674" s="209"/>
      <c r="FL674" s="209"/>
      <c r="FM674" s="209"/>
      <c r="FN674" s="209"/>
      <c r="FO674" s="209"/>
      <c r="FP674" s="209"/>
      <c r="FQ674" s="209"/>
      <c r="FR674" s="209"/>
      <c r="FS674" s="209"/>
      <c r="FT674" s="209"/>
      <c r="FU674" s="209"/>
      <c r="FV674" s="209"/>
      <c r="FW674" s="209"/>
      <c r="FX674" s="209"/>
      <c r="FY674" s="209"/>
      <c r="FZ674" s="209"/>
      <c r="GA674" s="209"/>
      <c r="GB674" s="209"/>
      <c r="GC674" s="209"/>
      <c r="GD674" s="209"/>
      <c r="GE674" s="209"/>
      <c r="GF674" s="209"/>
      <c r="GG674" s="209"/>
      <c r="GH674" s="209"/>
      <c r="GI674" s="209"/>
      <c r="GJ674" s="209"/>
      <c r="GK674" s="209"/>
      <c r="GL674" s="209"/>
      <c r="GM674" s="209"/>
      <c r="GN674" s="209"/>
      <c r="GO674" s="209"/>
      <c r="GP674" s="209"/>
      <c r="GQ674" s="209"/>
      <c r="GR674" s="209"/>
      <c r="GS674" s="209"/>
      <c r="GT674" s="209"/>
      <c r="GU674" s="209"/>
      <c r="GV674" s="209"/>
      <c r="GW674" s="209"/>
      <c r="GX674" s="209"/>
      <c r="GY674" s="209"/>
      <c r="GZ674" s="209"/>
      <c r="HA674" s="209"/>
      <c r="HB674" s="209"/>
      <c r="HC674" s="209"/>
      <c r="HD674" s="209"/>
      <c r="HE674" s="209"/>
      <c r="HF674" s="209"/>
      <c r="HG674" s="209"/>
      <c r="HH674" s="209"/>
      <c r="HI674" s="209"/>
      <c r="HJ674" s="209"/>
      <c r="HK674" s="209"/>
      <c r="HL674" s="209"/>
      <c r="HM674" s="209"/>
      <c r="HN674" s="209"/>
      <c r="HO674" s="209"/>
      <c r="HP674" s="209"/>
      <c r="HQ674" s="209"/>
      <c r="HR674" s="209"/>
      <c r="HS674" s="209"/>
      <c r="HT674" s="209"/>
      <c r="HU674" s="209"/>
      <c r="HV674" s="209"/>
      <c r="HW674" s="209"/>
      <c r="HX674" s="209"/>
      <c r="HY674" s="209"/>
      <c r="HZ674" s="209"/>
      <c r="IA674" s="209"/>
      <c r="IB674" s="209"/>
      <c r="IC674" s="209"/>
      <c r="ID674" s="209"/>
      <c r="IE674" s="209"/>
      <c r="IF674" s="209"/>
      <c r="IG674" s="209"/>
      <c r="IH674" s="209"/>
      <c r="II674" s="209"/>
      <c r="IJ674" s="209"/>
      <c r="IK674" s="209"/>
      <c r="IL674" s="209"/>
      <c r="IM674" s="209"/>
      <c r="IN674" s="209"/>
      <c r="IO674" s="209"/>
      <c r="IP674" s="209"/>
      <c r="IQ674" s="209"/>
      <c r="IR674" s="209"/>
      <c r="IS674" s="209"/>
      <c r="IT674" s="209"/>
      <c r="IU674" s="209"/>
      <c r="IV674" s="209"/>
      <c r="IW674" s="209"/>
      <c r="IX674" s="209"/>
      <c r="IY674" s="209"/>
      <c r="IZ674" s="209"/>
      <c r="JA674" s="209"/>
      <c r="JB674" s="209"/>
      <c r="JC674" s="209"/>
      <c r="JD674" s="209"/>
      <c r="JE674" s="209"/>
      <c r="JF674" s="209"/>
      <c r="JG674" s="209"/>
    </row>
    <row r="675" spans="102:267" hidden="1">
      <c r="CX675" s="211"/>
      <c r="CY675" s="217"/>
      <c r="CZ675" s="217"/>
      <c r="DA675" s="217"/>
      <c r="DB675" s="462"/>
      <c r="DC675" s="217"/>
      <c r="DD675" s="209"/>
      <c r="DE675" s="209"/>
      <c r="DF675" s="1561"/>
      <c r="DG675" s="1561"/>
      <c r="DH675" s="209"/>
      <c r="DI675" s="209"/>
      <c r="DJ675" s="217"/>
      <c r="DK675" s="209"/>
      <c r="DL675" s="217"/>
      <c r="DM675" s="209"/>
      <c r="DN675" s="209"/>
      <c r="DO675" s="209"/>
      <c r="DP675" s="209"/>
      <c r="DQ675" s="1561"/>
      <c r="DR675" s="209"/>
      <c r="DS675" s="209"/>
      <c r="DT675" s="209"/>
      <c r="DU675" s="209"/>
      <c r="DV675" s="209"/>
      <c r="DW675" s="1561"/>
      <c r="DX675" s="1561"/>
      <c r="DY675" s="209"/>
      <c r="DZ675" s="209"/>
      <c r="EA675" s="209"/>
      <c r="EB675" s="209"/>
      <c r="EC675" s="209"/>
      <c r="ED675" s="209"/>
      <c r="EE675" s="209"/>
      <c r="EF675" s="209"/>
      <c r="EG675" s="209"/>
      <c r="EH675" s="209"/>
      <c r="EI675" s="209"/>
      <c r="EJ675" s="299"/>
      <c r="EK675" s="220"/>
      <c r="EL675" s="209"/>
      <c r="EM675" s="209"/>
      <c r="EN675" s="211"/>
      <c r="EO675" s="211"/>
      <c r="EP675" s="217"/>
      <c r="EQ675" s="209"/>
      <c r="ER675" s="209"/>
      <c r="ES675" s="209"/>
      <c r="ET675" s="209"/>
      <c r="EU675" s="209"/>
      <c r="EV675" s="209"/>
      <c r="EW675" s="209"/>
      <c r="EX675" s="209"/>
      <c r="EY675" s="209"/>
      <c r="EZ675" s="209"/>
      <c r="FA675" s="209"/>
      <c r="FB675" s="209"/>
      <c r="FC675" s="209"/>
      <c r="FD675" s="209"/>
      <c r="FE675" s="209"/>
      <c r="FF675" s="220"/>
      <c r="FG675" s="220"/>
      <c r="FH675" s="209"/>
      <c r="FI675" s="209"/>
      <c r="FJ675" s="209"/>
      <c r="FK675" s="209"/>
      <c r="FL675" s="209"/>
      <c r="FM675" s="209"/>
      <c r="FN675" s="209"/>
      <c r="FO675" s="209"/>
      <c r="FP675" s="209"/>
      <c r="FQ675" s="209"/>
      <c r="FR675" s="209"/>
      <c r="FS675" s="209"/>
      <c r="FT675" s="209"/>
      <c r="FU675" s="209"/>
      <c r="FV675" s="209"/>
      <c r="FW675" s="209"/>
      <c r="FX675" s="209"/>
      <c r="FY675" s="209"/>
      <c r="FZ675" s="209"/>
      <c r="GA675" s="209"/>
      <c r="GB675" s="209"/>
      <c r="GC675" s="209"/>
      <c r="GD675" s="209"/>
      <c r="GE675" s="209"/>
      <c r="GF675" s="209"/>
      <c r="GG675" s="209"/>
      <c r="GH675" s="209"/>
      <c r="GI675" s="209"/>
      <c r="GJ675" s="209"/>
      <c r="GK675" s="209"/>
      <c r="GL675" s="209"/>
      <c r="GM675" s="209"/>
      <c r="GN675" s="209"/>
      <c r="GO675" s="209"/>
      <c r="GP675" s="209"/>
      <c r="GQ675" s="209"/>
      <c r="GR675" s="209"/>
      <c r="GS675" s="209"/>
      <c r="GT675" s="209"/>
      <c r="GU675" s="209"/>
      <c r="GV675" s="209"/>
      <c r="GW675" s="209"/>
      <c r="GX675" s="209"/>
      <c r="GY675" s="209"/>
      <c r="GZ675" s="209"/>
      <c r="HA675" s="209"/>
      <c r="HB675" s="209"/>
      <c r="HC675" s="209"/>
      <c r="HD675" s="209"/>
      <c r="HE675" s="209"/>
      <c r="HF675" s="209"/>
      <c r="HG675" s="209"/>
      <c r="HH675" s="209"/>
      <c r="HI675" s="209"/>
      <c r="HJ675" s="209"/>
      <c r="HK675" s="209"/>
      <c r="HL675" s="209"/>
      <c r="HM675" s="209"/>
      <c r="HN675" s="209"/>
      <c r="HO675" s="209"/>
      <c r="HP675" s="209"/>
      <c r="HQ675" s="209"/>
      <c r="HR675" s="209"/>
      <c r="HS675" s="209"/>
      <c r="HT675" s="209"/>
      <c r="HU675" s="209"/>
      <c r="HV675" s="209"/>
      <c r="HW675" s="209"/>
      <c r="HX675" s="209"/>
      <c r="HY675" s="209"/>
      <c r="HZ675" s="209"/>
      <c r="IA675" s="209"/>
      <c r="IB675" s="209"/>
      <c r="IC675" s="209"/>
      <c r="ID675" s="209"/>
      <c r="IE675" s="209"/>
      <c r="IF675" s="209"/>
      <c r="IG675" s="209"/>
      <c r="IH675" s="209"/>
      <c r="II675" s="209"/>
      <c r="IJ675" s="209"/>
      <c r="IK675" s="209"/>
      <c r="IL675" s="209"/>
      <c r="IM675" s="209"/>
      <c r="IN675" s="209"/>
      <c r="IO675" s="209"/>
      <c r="IP675" s="209"/>
      <c r="IQ675" s="209"/>
      <c r="IR675" s="209"/>
      <c r="IS675" s="209"/>
      <c r="IT675" s="209"/>
      <c r="IU675" s="209"/>
      <c r="IV675" s="209"/>
      <c r="IW675" s="209"/>
      <c r="IX675" s="209"/>
      <c r="IY675" s="209"/>
      <c r="IZ675" s="209"/>
      <c r="JA675" s="209"/>
      <c r="JB675" s="209"/>
      <c r="JC675" s="209"/>
      <c r="JD675" s="209"/>
      <c r="JE675" s="209"/>
      <c r="JF675" s="209"/>
      <c r="JG675" s="209"/>
    </row>
    <row r="676" spans="102:267" hidden="1">
      <c r="CX676" s="211"/>
      <c r="CY676" s="217"/>
      <c r="CZ676" s="217"/>
      <c r="DA676" s="217"/>
      <c r="DB676" s="462"/>
      <c r="DC676" s="217"/>
      <c r="DD676" s="209"/>
      <c r="DE676" s="209"/>
      <c r="DF676" s="1561"/>
      <c r="DG676" s="1561"/>
      <c r="DH676" s="209"/>
      <c r="DI676" s="209"/>
      <c r="DJ676" s="217"/>
      <c r="DK676" s="209"/>
      <c r="DL676" s="217"/>
      <c r="DM676" s="209"/>
      <c r="DN676" s="209"/>
      <c r="DO676" s="209"/>
      <c r="DP676" s="209"/>
      <c r="DQ676" s="1561"/>
      <c r="DR676" s="209"/>
      <c r="DS676" s="209"/>
      <c r="DT676" s="209"/>
      <c r="DU676" s="209"/>
      <c r="DV676" s="209"/>
      <c r="DW676" s="1561"/>
      <c r="DX676" s="1561"/>
      <c r="DY676" s="209"/>
      <c r="DZ676" s="209"/>
      <c r="EA676" s="209"/>
      <c r="EB676" s="209"/>
      <c r="EC676" s="209"/>
      <c r="ED676" s="209"/>
      <c r="EE676" s="209"/>
      <c r="EF676" s="209"/>
      <c r="EG676" s="209"/>
      <c r="EH676" s="209"/>
      <c r="EI676" s="209"/>
      <c r="EJ676" s="299"/>
      <c r="EK676" s="220"/>
      <c r="EL676" s="209"/>
      <c r="EM676" s="209"/>
      <c r="EN676" s="211"/>
      <c r="EO676" s="211"/>
      <c r="EP676" s="217"/>
      <c r="EQ676" s="209"/>
      <c r="ER676" s="209"/>
      <c r="ES676" s="209"/>
      <c r="ET676" s="209"/>
      <c r="EU676" s="209"/>
      <c r="EV676" s="209"/>
      <c r="EW676" s="209"/>
      <c r="EX676" s="209"/>
      <c r="EY676" s="209"/>
      <c r="EZ676" s="209"/>
      <c r="FA676" s="209"/>
      <c r="FB676" s="209"/>
      <c r="FC676" s="209"/>
      <c r="FD676" s="209"/>
      <c r="FE676" s="209"/>
      <c r="FF676" s="220"/>
      <c r="FG676" s="220"/>
      <c r="FH676" s="209"/>
      <c r="FI676" s="209"/>
      <c r="FJ676" s="209"/>
      <c r="FK676" s="209"/>
      <c r="FL676" s="209"/>
      <c r="FM676" s="209"/>
      <c r="FN676" s="209"/>
      <c r="FO676" s="209"/>
      <c r="FP676" s="209"/>
      <c r="FQ676" s="209"/>
      <c r="FR676" s="209"/>
      <c r="FS676" s="209"/>
      <c r="FT676" s="209"/>
      <c r="FU676" s="209"/>
      <c r="FV676" s="209"/>
      <c r="FW676" s="209"/>
      <c r="FX676" s="209"/>
      <c r="FY676" s="209"/>
      <c r="FZ676" s="209"/>
      <c r="GA676" s="209"/>
      <c r="GB676" s="209"/>
      <c r="GC676" s="209"/>
      <c r="GD676" s="209"/>
      <c r="GE676" s="209"/>
      <c r="GF676" s="209"/>
      <c r="GG676" s="209"/>
      <c r="GH676" s="209"/>
      <c r="GI676" s="209"/>
      <c r="GJ676" s="209"/>
      <c r="GK676" s="209"/>
      <c r="GL676" s="209"/>
      <c r="GM676" s="209"/>
      <c r="GN676" s="209"/>
      <c r="GO676" s="209"/>
      <c r="GP676" s="209"/>
      <c r="GQ676" s="209"/>
      <c r="GR676" s="209"/>
      <c r="GS676" s="209"/>
      <c r="GT676" s="209"/>
      <c r="GU676" s="209"/>
      <c r="GV676" s="209"/>
      <c r="GW676" s="209"/>
      <c r="GX676" s="209"/>
      <c r="GY676" s="209"/>
      <c r="GZ676" s="209"/>
      <c r="HA676" s="209"/>
      <c r="HB676" s="209"/>
      <c r="HC676" s="209"/>
      <c r="HD676" s="209"/>
      <c r="HE676" s="209"/>
      <c r="HF676" s="209"/>
      <c r="HG676" s="209"/>
      <c r="HH676" s="209"/>
      <c r="HI676" s="209"/>
      <c r="HJ676" s="209"/>
      <c r="HK676" s="209"/>
      <c r="HL676" s="209"/>
      <c r="HM676" s="209"/>
      <c r="HN676" s="209"/>
      <c r="HO676" s="209"/>
      <c r="HP676" s="209"/>
      <c r="HQ676" s="209"/>
      <c r="HR676" s="209"/>
      <c r="HS676" s="209"/>
      <c r="HT676" s="209"/>
      <c r="HU676" s="209"/>
      <c r="HV676" s="209"/>
      <c r="HW676" s="209"/>
      <c r="HX676" s="209"/>
      <c r="HY676" s="209"/>
      <c r="HZ676" s="209"/>
      <c r="IA676" s="209"/>
      <c r="IB676" s="209"/>
      <c r="IC676" s="209"/>
      <c r="ID676" s="209"/>
      <c r="IE676" s="209"/>
      <c r="IF676" s="209"/>
      <c r="IG676" s="209"/>
      <c r="IH676" s="209"/>
      <c r="II676" s="209"/>
      <c r="IJ676" s="209"/>
      <c r="IK676" s="209"/>
      <c r="IL676" s="209"/>
      <c r="IM676" s="209"/>
      <c r="IN676" s="209"/>
      <c r="IO676" s="209"/>
      <c r="IP676" s="209"/>
      <c r="IQ676" s="209"/>
      <c r="IR676" s="209"/>
      <c r="IS676" s="209"/>
      <c r="IT676" s="209"/>
      <c r="IU676" s="209"/>
      <c r="IV676" s="209"/>
      <c r="IW676" s="209"/>
      <c r="IX676" s="209"/>
      <c r="IY676" s="209"/>
      <c r="IZ676" s="209"/>
      <c r="JA676" s="209"/>
      <c r="JB676" s="209"/>
      <c r="JC676" s="209"/>
      <c r="JD676" s="209"/>
      <c r="JE676" s="209"/>
      <c r="JF676" s="209"/>
      <c r="JG676" s="209"/>
    </row>
    <row r="677" spans="102:267" hidden="1">
      <c r="CX677" s="211"/>
      <c r="CY677" s="217"/>
      <c r="CZ677" s="217"/>
      <c r="DA677" s="217"/>
      <c r="DB677" s="462"/>
      <c r="DC677" s="217"/>
      <c r="DD677" s="209"/>
      <c r="DE677" s="209"/>
      <c r="DF677" s="1561"/>
      <c r="DG677" s="1561"/>
      <c r="DH677" s="209"/>
      <c r="DI677" s="209"/>
      <c r="DJ677" s="217"/>
      <c r="DK677" s="209"/>
      <c r="DL677" s="217"/>
      <c r="DM677" s="209"/>
      <c r="DN677" s="209"/>
      <c r="DO677" s="209"/>
      <c r="DP677" s="209"/>
      <c r="DQ677" s="1561"/>
      <c r="DR677" s="209"/>
      <c r="DS677" s="209"/>
      <c r="DT677" s="209"/>
      <c r="DU677" s="209"/>
      <c r="DV677" s="209"/>
      <c r="DW677" s="1561"/>
      <c r="DX677" s="1561"/>
      <c r="DY677" s="209"/>
      <c r="DZ677" s="209"/>
      <c r="EA677" s="209"/>
      <c r="EB677" s="209"/>
      <c r="EC677" s="209"/>
      <c r="ED677" s="209"/>
      <c r="EE677" s="209"/>
      <c r="EF677" s="209"/>
      <c r="EG677" s="209"/>
      <c r="EH677" s="209"/>
      <c r="EI677" s="209"/>
      <c r="EJ677" s="299"/>
      <c r="EK677" s="220"/>
      <c r="EL677" s="209"/>
      <c r="EM677" s="209"/>
      <c r="EN677" s="211"/>
      <c r="EO677" s="211"/>
      <c r="EP677" s="217"/>
      <c r="EQ677" s="209"/>
      <c r="ER677" s="209"/>
      <c r="ES677" s="209"/>
      <c r="ET677" s="209"/>
      <c r="EU677" s="209"/>
      <c r="EV677" s="209"/>
      <c r="EW677" s="209"/>
      <c r="EX677" s="209"/>
      <c r="EY677" s="209"/>
      <c r="EZ677" s="209"/>
      <c r="FA677" s="209"/>
      <c r="FB677" s="209"/>
      <c r="FC677" s="209"/>
      <c r="FD677" s="209"/>
      <c r="FE677" s="209"/>
      <c r="FF677" s="220"/>
      <c r="FG677" s="220"/>
      <c r="FH677" s="209"/>
      <c r="FI677" s="209"/>
      <c r="FJ677" s="209"/>
      <c r="FK677" s="209"/>
      <c r="FL677" s="209"/>
      <c r="FM677" s="209"/>
      <c r="FN677" s="209"/>
      <c r="FO677" s="209"/>
      <c r="FP677" s="209"/>
      <c r="FQ677" s="209"/>
      <c r="FR677" s="209"/>
      <c r="FS677" s="209"/>
      <c r="FT677" s="209"/>
      <c r="FU677" s="209"/>
      <c r="FV677" s="209"/>
      <c r="FW677" s="209"/>
      <c r="FX677" s="209"/>
      <c r="FY677" s="209"/>
      <c r="FZ677" s="209"/>
      <c r="GA677" s="209"/>
      <c r="GB677" s="209"/>
      <c r="GC677" s="209"/>
      <c r="GD677" s="209"/>
      <c r="GE677" s="209"/>
      <c r="GF677" s="209"/>
      <c r="GG677" s="209"/>
      <c r="GH677" s="209"/>
      <c r="GI677" s="209"/>
      <c r="GJ677" s="209"/>
      <c r="GK677" s="209"/>
      <c r="GL677" s="209"/>
      <c r="GM677" s="209"/>
      <c r="GN677" s="209"/>
      <c r="GO677" s="209"/>
      <c r="GP677" s="209"/>
      <c r="GQ677" s="209"/>
      <c r="GR677" s="209"/>
      <c r="GS677" s="209"/>
      <c r="GT677" s="209"/>
      <c r="GU677" s="209"/>
      <c r="GV677" s="209"/>
      <c r="GW677" s="209"/>
      <c r="GX677" s="209"/>
      <c r="GY677" s="209"/>
      <c r="GZ677" s="209"/>
      <c r="HA677" s="209"/>
      <c r="HB677" s="209"/>
      <c r="HC677" s="209"/>
      <c r="HD677" s="209"/>
      <c r="HE677" s="209"/>
      <c r="HF677" s="209"/>
      <c r="HG677" s="209"/>
      <c r="HH677" s="209"/>
      <c r="HI677" s="209"/>
      <c r="HJ677" s="209"/>
      <c r="HK677" s="209"/>
      <c r="HL677" s="209"/>
      <c r="HM677" s="209"/>
      <c r="HN677" s="209"/>
      <c r="HO677" s="209"/>
      <c r="HP677" s="209"/>
      <c r="HQ677" s="209"/>
      <c r="HR677" s="209"/>
      <c r="HS677" s="209"/>
      <c r="HT677" s="209"/>
      <c r="HU677" s="209"/>
      <c r="HV677" s="209"/>
      <c r="HW677" s="209"/>
      <c r="HX677" s="209"/>
      <c r="HY677" s="209"/>
      <c r="HZ677" s="209"/>
      <c r="IA677" s="209"/>
      <c r="IB677" s="209"/>
      <c r="IC677" s="209"/>
      <c r="ID677" s="209"/>
      <c r="IE677" s="209"/>
      <c r="IF677" s="209"/>
      <c r="IG677" s="209"/>
      <c r="IH677" s="209"/>
      <c r="II677" s="209"/>
      <c r="IJ677" s="209"/>
      <c r="IK677" s="209"/>
      <c r="IL677" s="209"/>
      <c r="IM677" s="209"/>
      <c r="IN677" s="209"/>
      <c r="IO677" s="209"/>
      <c r="IP677" s="209"/>
      <c r="IQ677" s="209"/>
      <c r="IR677" s="209"/>
      <c r="IS677" s="209"/>
      <c r="IT677" s="209"/>
      <c r="IU677" s="209"/>
      <c r="IV677" s="209"/>
      <c r="IW677" s="209"/>
      <c r="IX677" s="209"/>
      <c r="IY677" s="209"/>
      <c r="IZ677" s="209"/>
      <c r="JA677" s="209"/>
      <c r="JB677" s="209"/>
      <c r="JC677" s="209"/>
      <c r="JD677" s="209"/>
      <c r="JE677" s="209"/>
      <c r="JF677" s="209"/>
      <c r="JG677" s="209"/>
    </row>
    <row r="678" spans="102:267" hidden="1">
      <c r="CX678" s="211"/>
      <c r="CY678" s="217"/>
      <c r="CZ678" s="217"/>
      <c r="DA678" s="217"/>
      <c r="DB678" s="462"/>
      <c r="DC678" s="217"/>
      <c r="DD678" s="209"/>
      <c r="DE678" s="209"/>
      <c r="DF678" s="1561"/>
      <c r="DG678" s="1561"/>
      <c r="DH678" s="209"/>
      <c r="DI678" s="209"/>
      <c r="DJ678" s="217"/>
      <c r="DK678" s="209"/>
      <c r="DL678" s="217"/>
      <c r="DM678" s="209"/>
      <c r="DN678" s="209"/>
      <c r="DO678" s="209"/>
      <c r="DP678" s="209"/>
      <c r="DQ678" s="1561"/>
      <c r="DR678" s="209"/>
      <c r="DS678" s="209"/>
      <c r="DT678" s="209"/>
      <c r="DU678" s="209"/>
      <c r="DV678" s="209"/>
      <c r="DW678" s="1561"/>
      <c r="DX678" s="1561"/>
      <c r="DY678" s="209"/>
      <c r="DZ678" s="209"/>
      <c r="EA678" s="209"/>
      <c r="EB678" s="209"/>
      <c r="EC678" s="209"/>
      <c r="ED678" s="209"/>
      <c r="EE678" s="209"/>
      <c r="EF678" s="209"/>
      <c r="EG678" s="209"/>
      <c r="EH678" s="209"/>
      <c r="EI678" s="209"/>
      <c r="EJ678" s="299"/>
      <c r="EK678" s="220"/>
      <c r="EL678" s="209"/>
      <c r="EM678" s="209"/>
      <c r="EN678" s="211"/>
      <c r="EO678" s="211"/>
      <c r="EP678" s="217"/>
      <c r="EQ678" s="209"/>
      <c r="ER678" s="209"/>
      <c r="ES678" s="209"/>
      <c r="ET678" s="209"/>
      <c r="EU678" s="209"/>
      <c r="EV678" s="209"/>
      <c r="EW678" s="209"/>
      <c r="EX678" s="209"/>
      <c r="EY678" s="209"/>
      <c r="EZ678" s="209"/>
      <c r="FA678" s="209"/>
      <c r="FB678" s="209"/>
      <c r="FC678" s="209"/>
      <c r="FD678" s="209"/>
      <c r="FE678" s="209"/>
      <c r="FF678" s="220"/>
      <c r="FG678" s="220"/>
      <c r="FH678" s="209"/>
      <c r="FI678" s="209"/>
      <c r="FJ678" s="209"/>
      <c r="FK678" s="209"/>
      <c r="FL678" s="209"/>
      <c r="FM678" s="209"/>
      <c r="FN678" s="209"/>
      <c r="FO678" s="209"/>
      <c r="FP678" s="209"/>
      <c r="FQ678" s="209"/>
      <c r="FR678" s="209"/>
      <c r="FS678" s="209"/>
      <c r="FT678" s="209"/>
      <c r="FU678" s="209"/>
      <c r="FV678" s="209"/>
      <c r="FW678" s="209"/>
      <c r="FX678" s="209"/>
      <c r="FY678" s="209"/>
      <c r="FZ678" s="209"/>
      <c r="GA678" s="209"/>
      <c r="GB678" s="209"/>
      <c r="GC678" s="209"/>
      <c r="GD678" s="209"/>
      <c r="GE678" s="209"/>
      <c r="GF678" s="209"/>
      <c r="GG678" s="209"/>
      <c r="GH678" s="209"/>
      <c r="GI678" s="209"/>
      <c r="GJ678" s="209"/>
      <c r="GK678" s="209"/>
      <c r="GL678" s="209"/>
      <c r="GM678" s="209"/>
      <c r="GN678" s="209"/>
      <c r="GO678" s="209"/>
      <c r="GP678" s="209"/>
      <c r="GQ678" s="209"/>
      <c r="GR678" s="209"/>
      <c r="GS678" s="209"/>
      <c r="GT678" s="209"/>
      <c r="GU678" s="209"/>
      <c r="GV678" s="209"/>
      <c r="GW678" s="209"/>
      <c r="GX678" s="209"/>
      <c r="GY678" s="209"/>
      <c r="GZ678" s="209"/>
      <c r="HA678" s="209"/>
      <c r="HB678" s="209"/>
      <c r="HC678" s="209"/>
      <c r="HD678" s="209"/>
      <c r="HE678" s="209"/>
      <c r="HF678" s="209"/>
      <c r="HG678" s="209"/>
      <c r="HH678" s="209"/>
      <c r="HI678" s="209"/>
      <c r="HJ678" s="209"/>
      <c r="HK678" s="209"/>
      <c r="HL678" s="209"/>
      <c r="HM678" s="209"/>
      <c r="HN678" s="209"/>
      <c r="HO678" s="209"/>
      <c r="HP678" s="209"/>
      <c r="HQ678" s="209"/>
      <c r="HR678" s="209"/>
      <c r="HS678" s="209"/>
      <c r="HT678" s="209"/>
      <c r="HU678" s="209"/>
      <c r="HV678" s="209"/>
      <c r="HW678" s="209"/>
      <c r="HX678" s="209"/>
      <c r="HY678" s="209"/>
      <c r="HZ678" s="209"/>
      <c r="IA678" s="209"/>
      <c r="IB678" s="209"/>
      <c r="IC678" s="209"/>
      <c r="ID678" s="209"/>
      <c r="IE678" s="209"/>
      <c r="IF678" s="209"/>
      <c r="IG678" s="209"/>
      <c r="IH678" s="209"/>
      <c r="II678" s="209"/>
      <c r="IJ678" s="209"/>
      <c r="IK678" s="209"/>
      <c r="IL678" s="209"/>
      <c r="IM678" s="209"/>
      <c r="IN678" s="209"/>
      <c r="IO678" s="209"/>
      <c r="IP678" s="209"/>
      <c r="IQ678" s="209"/>
      <c r="IR678" s="209"/>
      <c r="IS678" s="209"/>
      <c r="IT678" s="209"/>
      <c r="IU678" s="209"/>
      <c r="IV678" s="209"/>
      <c r="IW678" s="209"/>
      <c r="IX678" s="209"/>
      <c r="IY678" s="209"/>
      <c r="IZ678" s="209"/>
      <c r="JA678" s="209"/>
      <c r="JB678" s="209"/>
      <c r="JC678" s="209"/>
      <c r="JD678" s="209"/>
      <c r="JE678" s="209"/>
      <c r="JF678" s="209"/>
      <c r="JG678" s="209"/>
    </row>
    <row r="679" spans="102:267" hidden="1">
      <c r="CX679" s="211"/>
      <c r="CY679" s="217"/>
      <c r="CZ679" s="217"/>
      <c r="DA679" s="217"/>
      <c r="DB679" s="462"/>
      <c r="DC679" s="217"/>
      <c r="DD679" s="209"/>
      <c r="DE679" s="209"/>
      <c r="DF679" s="1561"/>
      <c r="DG679" s="1561"/>
      <c r="DH679" s="209"/>
      <c r="DI679" s="209"/>
      <c r="DJ679" s="217"/>
      <c r="DK679" s="209"/>
      <c r="DL679" s="217"/>
      <c r="DM679" s="209"/>
      <c r="DN679" s="209"/>
      <c r="DO679" s="209"/>
      <c r="DP679" s="209"/>
      <c r="DQ679" s="1561"/>
      <c r="DR679" s="209"/>
      <c r="DS679" s="209"/>
      <c r="DT679" s="209"/>
      <c r="DU679" s="209"/>
      <c r="DV679" s="209"/>
      <c r="DW679" s="1561"/>
      <c r="DX679" s="1561"/>
      <c r="DY679" s="209"/>
      <c r="DZ679" s="209"/>
      <c r="EA679" s="209"/>
      <c r="EB679" s="209"/>
      <c r="EC679" s="209"/>
      <c r="ED679" s="209"/>
      <c r="EE679" s="209"/>
      <c r="EF679" s="209"/>
      <c r="EG679" s="209"/>
      <c r="EH679" s="209"/>
      <c r="EI679" s="209"/>
      <c r="EJ679" s="299"/>
      <c r="EK679" s="220"/>
      <c r="EL679" s="209"/>
      <c r="EM679" s="209"/>
      <c r="EN679" s="211"/>
      <c r="EO679" s="211"/>
      <c r="EP679" s="217"/>
      <c r="EQ679" s="209"/>
      <c r="ER679" s="209"/>
      <c r="ES679" s="209"/>
      <c r="ET679" s="209"/>
      <c r="EU679" s="209"/>
      <c r="EV679" s="209"/>
      <c r="EW679" s="209"/>
      <c r="EX679" s="209"/>
      <c r="EY679" s="209"/>
      <c r="EZ679" s="209"/>
      <c r="FA679" s="209"/>
      <c r="FB679" s="209"/>
      <c r="FC679" s="209"/>
      <c r="FD679" s="209"/>
      <c r="FE679" s="209"/>
      <c r="FF679" s="220"/>
      <c r="FG679" s="220"/>
      <c r="FH679" s="209"/>
      <c r="FI679" s="209"/>
      <c r="FJ679" s="209"/>
      <c r="FK679" s="209"/>
      <c r="FL679" s="209"/>
      <c r="FM679" s="209"/>
      <c r="FN679" s="209"/>
      <c r="FO679" s="209"/>
      <c r="FP679" s="209"/>
      <c r="FQ679" s="209"/>
      <c r="FR679" s="209"/>
      <c r="FS679" s="209"/>
      <c r="FT679" s="209"/>
      <c r="FU679" s="209"/>
      <c r="FV679" s="209"/>
      <c r="FW679" s="209"/>
      <c r="FX679" s="209"/>
      <c r="FY679" s="209"/>
      <c r="FZ679" s="209"/>
      <c r="GA679" s="209"/>
      <c r="GB679" s="209"/>
      <c r="GC679" s="209"/>
      <c r="GD679" s="209"/>
      <c r="GE679" s="209"/>
      <c r="GF679" s="209"/>
      <c r="GG679" s="209"/>
      <c r="GH679" s="209"/>
      <c r="GI679" s="209"/>
      <c r="GJ679" s="209"/>
      <c r="GK679" s="209"/>
      <c r="GL679" s="209"/>
      <c r="GM679" s="209"/>
      <c r="GN679" s="209"/>
      <c r="GO679" s="209"/>
      <c r="GP679" s="209"/>
      <c r="GQ679" s="209"/>
      <c r="GR679" s="209"/>
      <c r="GS679" s="209"/>
      <c r="GT679" s="209"/>
      <c r="GU679" s="209"/>
      <c r="GV679" s="209"/>
      <c r="GW679" s="209"/>
      <c r="GX679" s="209"/>
      <c r="GY679" s="209"/>
      <c r="GZ679" s="209"/>
      <c r="HA679" s="209"/>
      <c r="HB679" s="209"/>
      <c r="HC679" s="209"/>
      <c r="HD679" s="209"/>
      <c r="HE679" s="209"/>
      <c r="HF679" s="209"/>
      <c r="HG679" s="209"/>
      <c r="HH679" s="209"/>
      <c r="HI679" s="209"/>
      <c r="HJ679" s="209"/>
      <c r="HK679" s="209"/>
      <c r="HL679" s="209"/>
      <c r="HM679" s="209"/>
      <c r="HN679" s="209"/>
      <c r="HO679" s="209"/>
      <c r="HP679" s="209"/>
      <c r="HQ679" s="209"/>
      <c r="HR679" s="209"/>
      <c r="HS679" s="209"/>
      <c r="HT679" s="209"/>
      <c r="HU679" s="209"/>
      <c r="HV679" s="209"/>
      <c r="HW679" s="209"/>
      <c r="HX679" s="209"/>
      <c r="HY679" s="209"/>
      <c r="HZ679" s="209"/>
      <c r="IA679" s="209"/>
      <c r="IB679" s="209"/>
      <c r="IC679" s="209"/>
      <c r="ID679" s="209"/>
      <c r="IE679" s="209"/>
      <c r="IF679" s="209"/>
      <c r="IG679" s="209"/>
      <c r="IH679" s="209"/>
      <c r="II679" s="209"/>
      <c r="IJ679" s="209"/>
      <c r="IK679" s="209"/>
      <c r="IL679" s="209"/>
      <c r="IM679" s="209"/>
      <c r="IN679" s="209"/>
      <c r="IO679" s="209"/>
      <c r="IP679" s="209"/>
      <c r="IQ679" s="209"/>
      <c r="IR679" s="209"/>
      <c r="IS679" s="209"/>
      <c r="IT679" s="209"/>
      <c r="IU679" s="209"/>
      <c r="IV679" s="209"/>
      <c r="IW679" s="209"/>
      <c r="IX679" s="209"/>
      <c r="IY679" s="209"/>
      <c r="IZ679" s="209"/>
      <c r="JA679" s="209"/>
      <c r="JB679" s="209"/>
      <c r="JC679" s="209"/>
      <c r="JD679" s="209"/>
      <c r="JE679" s="209"/>
      <c r="JF679" s="209"/>
      <c r="JG679" s="209"/>
    </row>
    <row r="680" spans="102:267" hidden="1">
      <c r="CX680" s="211"/>
      <c r="CY680" s="217"/>
      <c r="CZ680" s="217"/>
      <c r="DA680" s="217"/>
      <c r="DB680" s="462"/>
      <c r="DC680" s="217"/>
      <c r="DD680" s="209"/>
      <c r="DE680" s="209"/>
      <c r="DF680" s="1561"/>
      <c r="DG680" s="1561"/>
      <c r="DH680" s="209"/>
      <c r="DI680" s="209"/>
      <c r="DJ680" s="217"/>
      <c r="DK680" s="209"/>
      <c r="DL680" s="217"/>
      <c r="DM680" s="209"/>
      <c r="DN680" s="209"/>
      <c r="DO680" s="209"/>
      <c r="DP680" s="209"/>
      <c r="DQ680" s="1561"/>
      <c r="DR680" s="209"/>
      <c r="DS680" s="209"/>
      <c r="DT680" s="209"/>
      <c r="DU680" s="209"/>
      <c r="DV680" s="209"/>
      <c r="DW680" s="1561"/>
      <c r="DX680" s="1561"/>
      <c r="DY680" s="209"/>
      <c r="DZ680" s="209"/>
      <c r="EA680" s="209"/>
      <c r="EB680" s="209"/>
      <c r="EC680" s="209"/>
      <c r="ED680" s="209"/>
      <c r="EE680" s="209"/>
      <c r="EF680" s="209"/>
      <c r="EG680" s="209"/>
      <c r="EH680" s="209"/>
      <c r="EI680" s="209"/>
      <c r="EJ680" s="299"/>
      <c r="EK680" s="220"/>
      <c r="EL680" s="209"/>
      <c r="EM680" s="209"/>
      <c r="EN680" s="211"/>
      <c r="EO680" s="211"/>
      <c r="EP680" s="217"/>
      <c r="EQ680" s="209"/>
      <c r="ER680" s="209"/>
      <c r="ES680" s="209"/>
      <c r="ET680" s="209"/>
      <c r="EU680" s="209"/>
      <c r="EV680" s="209"/>
      <c r="EW680" s="209"/>
      <c r="EX680" s="209"/>
      <c r="EY680" s="209"/>
      <c r="EZ680" s="209"/>
      <c r="FA680" s="209"/>
      <c r="FB680" s="209"/>
      <c r="FC680" s="209"/>
      <c r="FD680" s="209"/>
      <c r="FE680" s="209"/>
      <c r="FF680" s="220"/>
      <c r="FG680" s="220"/>
      <c r="FH680" s="209"/>
      <c r="FI680" s="209"/>
      <c r="FJ680" s="209"/>
      <c r="FK680" s="209"/>
      <c r="FL680" s="209"/>
      <c r="FM680" s="209"/>
      <c r="FN680" s="209"/>
      <c r="FO680" s="209"/>
      <c r="FP680" s="209"/>
      <c r="FQ680" s="209"/>
      <c r="FR680" s="209"/>
      <c r="FS680" s="209"/>
      <c r="FT680" s="209"/>
      <c r="FU680" s="209"/>
      <c r="FV680" s="209"/>
      <c r="FW680" s="209"/>
      <c r="FX680" s="209"/>
      <c r="FY680" s="209"/>
      <c r="FZ680" s="209"/>
      <c r="GA680" s="209"/>
      <c r="GB680" s="209"/>
      <c r="GC680" s="209"/>
      <c r="GD680" s="209"/>
      <c r="GE680" s="209"/>
      <c r="GF680" s="209"/>
      <c r="GG680" s="209"/>
      <c r="GH680" s="209"/>
      <c r="GI680" s="209"/>
      <c r="GJ680" s="209"/>
      <c r="GK680" s="209"/>
      <c r="GL680" s="209"/>
      <c r="GM680" s="209"/>
      <c r="GN680" s="209"/>
      <c r="GO680" s="209"/>
      <c r="GP680" s="209"/>
      <c r="GQ680" s="209"/>
      <c r="GR680" s="209"/>
      <c r="GS680" s="209"/>
      <c r="GT680" s="209"/>
      <c r="GU680" s="209"/>
      <c r="GV680" s="209"/>
      <c r="GW680" s="209"/>
      <c r="GX680" s="209"/>
      <c r="GY680" s="209"/>
      <c r="GZ680" s="209"/>
      <c r="HA680" s="209"/>
      <c r="HB680" s="209"/>
      <c r="HC680" s="209"/>
      <c r="HD680" s="209"/>
      <c r="HE680" s="209"/>
      <c r="HF680" s="209"/>
      <c r="HG680" s="209"/>
      <c r="HH680" s="209"/>
      <c r="HI680" s="209"/>
      <c r="HJ680" s="209"/>
      <c r="HK680" s="209"/>
      <c r="HL680" s="209"/>
      <c r="HM680" s="209"/>
      <c r="HN680" s="209"/>
      <c r="HO680" s="209"/>
      <c r="HP680" s="209"/>
      <c r="HQ680" s="209"/>
      <c r="HR680" s="209"/>
      <c r="HS680" s="209"/>
      <c r="HT680" s="209"/>
      <c r="HU680" s="209"/>
      <c r="HV680" s="209"/>
      <c r="HW680" s="209"/>
      <c r="HX680" s="209"/>
      <c r="HY680" s="209"/>
      <c r="HZ680" s="209"/>
      <c r="IA680" s="209"/>
      <c r="IB680" s="209"/>
      <c r="IC680" s="209"/>
      <c r="ID680" s="209"/>
      <c r="IE680" s="209"/>
      <c r="IF680" s="209"/>
      <c r="IG680" s="209"/>
      <c r="IH680" s="209"/>
      <c r="II680" s="209"/>
      <c r="IJ680" s="209"/>
      <c r="IK680" s="209"/>
      <c r="IL680" s="209"/>
      <c r="IM680" s="209"/>
      <c r="IN680" s="209"/>
      <c r="IO680" s="209"/>
      <c r="IP680" s="209"/>
      <c r="IQ680" s="209"/>
      <c r="IR680" s="209"/>
      <c r="IS680" s="209"/>
      <c r="IT680" s="209"/>
      <c r="IU680" s="209"/>
      <c r="IV680" s="209"/>
      <c r="IW680" s="209"/>
      <c r="IX680" s="209"/>
      <c r="IY680" s="209"/>
      <c r="IZ680" s="209"/>
      <c r="JA680" s="209"/>
      <c r="JB680" s="209"/>
      <c r="JC680" s="209"/>
      <c r="JD680" s="209"/>
      <c r="JE680" s="209"/>
      <c r="JF680" s="209"/>
      <c r="JG680" s="209"/>
    </row>
    <row r="681" spans="102:267" hidden="1">
      <c r="CX681" s="211"/>
      <c r="CY681" s="217"/>
      <c r="CZ681" s="217"/>
      <c r="DA681" s="217"/>
      <c r="DB681" s="462"/>
      <c r="DC681" s="217"/>
      <c r="DD681" s="209"/>
      <c r="DE681" s="209"/>
      <c r="DF681" s="1561"/>
      <c r="DG681" s="1561"/>
      <c r="DH681" s="209"/>
      <c r="DI681" s="209"/>
      <c r="DJ681" s="217"/>
      <c r="DK681" s="209"/>
      <c r="DL681" s="217"/>
      <c r="DM681" s="209"/>
      <c r="DN681" s="209"/>
      <c r="DO681" s="209"/>
      <c r="DP681" s="209"/>
      <c r="DQ681" s="1561"/>
      <c r="DR681" s="209"/>
      <c r="DS681" s="209"/>
      <c r="DT681" s="209"/>
      <c r="DU681" s="209"/>
      <c r="DV681" s="209"/>
      <c r="DW681" s="1561"/>
      <c r="DX681" s="1561"/>
      <c r="DY681" s="209"/>
      <c r="DZ681" s="209"/>
      <c r="EA681" s="209"/>
      <c r="EB681" s="209"/>
      <c r="EC681" s="209"/>
      <c r="ED681" s="209"/>
      <c r="EE681" s="209"/>
      <c r="EF681" s="209"/>
      <c r="EG681" s="209"/>
      <c r="EH681" s="209"/>
      <c r="EI681" s="209"/>
      <c r="EJ681" s="299"/>
      <c r="EK681" s="220"/>
      <c r="EL681" s="209"/>
      <c r="EM681" s="209"/>
      <c r="EN681" s="211"/>
      <c r="EO681" s="211"/>
      <c r="EP681" s="217"/>
      <c r="EQ681" s="209"/>
      <c r="ER681" s="209"/>
      <c r="ES681" s="209"/>
      <c r="ET681" s="209"/>
      <c r="EU681" s="209"/>
      <c r="EV681" s="209"/>
      <c r="EW681" s="209"/>
      <c r="EX681" s="209"/>
      <c r="EY681" s="209"/>
      <c r="EZ681" s="209"/>
      <c r="FA681" s="209"/>
      <c r="FB681" s="209"/>
      <c r="FC681" s="209"/>
      <c r="FD681" s="209"/>
      <c r="FE681" s="209"/>
      <c r="FF681" s="220"/>
      <c r="FG681" s="220"/>
      <c r="FH681" s="209"/>
      <c r="FI681" s="209"/>
      <c r="FJ681" s="209"/>
      <c r="FK681" s="209"/>
      <c r="FL681" s="209"/>
      <c r="FM681" s="209"/>
      <c r="FN681" s="209"/>
      <c r="FO681" s="209"/>
      <c r="FP681" s="209"/>
      <c r="FQ681" s="209"/>
      <c r="FR681" s="209"/>
      <c r="FS681" s="209"/>
      <c r="FT681" s="209"/>
      <c r="FU681" s="209"/>
      <c r="FV681" s="209"/>
      <c r="FW681" s="209"/>
      <c r="FX681" s="209"/>
      <c r="FY681" s="209"/>
      <c r="FZ681" s="209"/>
      <c r="GA681" s="209"/>
      <c r="GB681" s="209"/>
      <c r="GC681" s="209"/>
      <c r="GD681" s="209"/>
      <c r="GE681" s="209"/>
      <c r="GF681" s="209"/>
      <c r="GG681" s="209"/>
      <c r="GH681" s="209"/>
      <c r="GI681" s="209"/>
      <c r="GJ681" s="209"/>
      <c r="GK681" s="209"/>
      <c r="GL681" s="209"/>
      <c r="GM681" s="209"/>
      <c r="GN681" s="209"/>
      <c r="GO681" s="209"/>
      <c r="GP681" s="209"/>
      <c r="GQ681" s="209"/>
      <c r="GR681" s="209"/>
      <c r="GS681" s="209"/>
      <c r="GT681" s="209"/>
      <c r="GU681" s="209"/>
      <c r="GV681" s="209"/>
      <c r="GW681" s="209"/>
      <c r="GX681" s="209"/>
      <c r="GY681" s="209"/>
      <c r="GZ681" s="209"/>
      <c r="HA681" s="209"/>
      <c r="HB681" s="209"/>
      <c r="HC681" s="209"/>
      <c r="HD681" s="209"/>
      <c r="HE681" s="209"/>
      <c r="HF681" s="209"/>
      <c r="HG681" s="209"/>
      <c r="HH681" s="209"/>
      <c r="HI681" s="209"/>
      <c r="HJ681" s="209"/>
      <c r="HK681" s="209"/>
      <c r="HL681" s="209"/>
      <c r="HM681" s="209"/>
      <c r="HN681" s="209"/>
      <c r="HO681" s="209"/>
      <c r="HP681" s="209"/>
      <c r="HQ681" s="209"/>
      <c r="HR681" s="209"/>
      <c r="HS681" s="209"/>
      <c r="HT681" s="209"/>
      <c r="HU681" s="209"/>
      <c r="HV681" s="209"/>
      <c r="HW681" s="209"/>
      <c r="HX681" s="209"/>
      <c r="HY681" s="209"/>
      <c r="HZ681" s="209"/>
      <c r="IA681" s="209"/>
      <c r="IB681" s="209"/>
      <c r="IC681" s="209"/>
      <c r="ID681" s="209"/>
      <c r="IE681" s="209"/>
      <c r="IF681" s="209"/>
      <c r="IG681" s="209"/>
      <c r="IH681" s="209"/>
      <c r="II681" s="209"/>
      <c r="IJ681" s="209"/>
      <c r="IK681" s="209"/>
      <c r="IL681" s="209"/>
      <c r="IM681" s="209"/>
      <c r="IN681" s="209"/>
      <c r="IO681" s="209"/>
      <c r="IP681" s="209"/>
      <c r="IQ681" s="209"/>
      <c r="IR681" s="209"/>
      <c r="IS681" s="209"/>
      <c r="IT681" s="209"/>
      <c r="IU681" s="209"/>
      <c r="IV681" s="209"/>
      <c r="IW681" s="209"/>
      <c r="IX681" s="209"/>
      <c r="IY681" s="209"/>
      <c r="IZ681" s="209"/>
      <c r="JA681" s="209"/>
      <c r="JB681" s="209"/>
      <c r="JC681" s="209"/>
      <c r="JD681" s="209"/>
      <c r="JE681" s="209"/>
      <c r="JF681" s="209"/>
      <c r="JG681" s="209"/>
    </row>
    <row r="682" spans="102:267" hidden="1">
      <c r="CX682" s="211"/>
      <c r="CY682" s="217"/>
      <c r="CZ682" s="217"/>
      <c r="DA682" s="217"/>
      <c r="DB682" s="462"/>
      <c r="DC682" s="217"/>
      <c r="DD682" s="209"/>
      <c r="DE682" s="209"/>
      <c r="DF682" s="1561"/>
      <c r="DG682" s="1561"/>
      <c r="DH682" s="209"/>
      <c r="DI682" s="209"/>
      <c r="DJ682" s="217"/>
      <c r="DK682" s="209"/>
      <c r="DL682" s="217"/>
      <c r="DM682" s="209"/>
      <c r="DN682" s="209"/>
      <c r="DO682" s="209"/>
      <c r="DP682" s="209"/>
      <c r="DQ682" s="1561"/>
      <c r="DR682" s="209"/>
      <c r="DS682" s="209"/>
      <c r="DT682" s="209"/>
      <c r="DU682" s="209"/>
      <c r="DV682" s="209"/>
      <c r="DW682" s="1561"/>
      <c r="DX682" s="1561"/>
      <c r="DY682" s="209"/>
      <c r="DZ682" s="209"/>
      <c r="EA682" s="209"/>
      <c r="EB682" s="209"/>
      <c r="EC682" s="209"/>
      <c r="ED682" s="209"/>
      <c r="EE682" s="209"/>
      <c r="EF682" s="209"/>
      <c r="EG682" s="209"/>
      <c r="EH682" s="209"/>
      <c r="EI682" s="209"/>
      <c r="EJ682" s="299"/>
      <c r="EK682" s="220"/>
      <c r="EL682" s="209"/>
      <c r="EM682" s="209"/>
      <c r="EN682" s="211"/>
      <c r="EO682" s="211"/>
      <c r="EP682" s="217"/>
      <c r="EQ682" s="209"/>
      <c r="ER682" s="209"/>
      <c r="ES682" s="209"/>
      <c r="ET682" s="209"/>
      <c r="EU682" s="209"/>
      <c r="EV682" s="209"/>
      <c r="EW682" s="209"/>
      <c r="EX682" s="209"/>
      <c r="EY682" s="209"/>
      <c r="EZ682" s="209"/>
      <c r="FA682" s="209"/>
      <c r="FB682" s="209"/>
      <c r="FC682" s="209"/>
      <c r="FD682" s="209"/>
      <c r="FE682" s="209"/>
      <c r="FF682" s="220"/>
      <c r="FG682" s="220"/>
      <c r="FH682" s="209"/>
      <c r="FI682" s="209"/>
      <c r="FJ682" s="209"/>
      <c r="FK682" s="209"/>
      <c r="FL682" s="209"/>
      <c r="FM682" s="209"/>
      <c r="FN682" s="209"/>
      <c r="FO682" s="209"/>
      <c r="FP682" s="209"/>
      <c r="FQ682" s="209"/>
      <c r="FR682" s="209"/>
      <c r="FS682" s="209"/>
      <c r="FT682" s="209"/>
      <c r="FU682" s="209"/>
      <c r="FV682" s="209"/>
      <c r="FW682" s="209"/>
      <c r="FX682" s="209"/>
      <c r="FY682" s="209"/>
      <c r="FZ682" s="209"/>
      <c r="GA682" s="209"/>
      <c r="GB682" s="209"/>
      <c r="GC682" s="209"/>
      <c r="GD682" s="209"/>
      <c r="GE682" s="209"/>
      <c r="GF682" s="209"/>
      <c r="GG682" s="209"/>
      <c r="GH682" s="209"/>
      <c r="GI682" s="209"/>
      <c r="GJ682" s="209"/>
      <c r="GK682" s="209"/>
      <c r="GL682" s="209"/>
      <c r="GM682" s="209"/>
      <c r="GN682" s="209"/>
      <c r="GO682" s="209"/>
      <c r="GP682" s="209"/>
      <c r="GQ682" s="209"/>
      <c r="GR682" s="209"/>
      <c r="GS682" s="209"/>
      <c r="GT682" s="209"/>
      <c r="GU682" s="209"/>
      <c r="GV682" s="209"/>
      <c r="GW682" s="209"/>
      <c r="GX682" s="209"/>
      <c r="GY682" s="209"/>
      <c r="GZ682" s="209"/>
      <c r="HA682" s="209"/>
      <c r="HB682" s="209"/>
      <c r="HC682" s="209"/>
      <c r="HD682" s="209"/>
      <c r="HE682" s="209"/>
      <c r="HF682" s="209"/>
      <c r="HG682" s="209"/>
      <c r="HH682" s="209"/>
      <c r="HI682" s="209"/>
      <c r="HJ682" s="209"/>
      <c r="HK682" s="209"/>
      <c r="HL682" s="209"/>
      <c r="HM682" s="209"/>
      <c r="HN682" s="209"/>
      <c r="HO682" s="209"/>
      <c r="HP682" s="209"/>
      <c r="HQ682" s="209"/>
      <c r="HR682" s="209"/>
      <c r="HS682" s="209"/>
      <c r="HT682" s="209"/>
      <c r="HU682" s="209"/>
      <c r="HV682" s="209"/>
      <c r="HW682" s="209"/>
      <c r="HX682" s="209"/>
      <c r="HY682" s="209"/>
      <c r="HZ682" s="209"/>
      <c r="IA682" s="209"/>
      <c r="IB682" s="209"/>
      <c r="IC682" s="209"/>
      <c r="ID682" s="209"/>
      <c r="IE682" s="209"/>
      <c r="IF682" s="209"/>
      <c r="IG682" s="209"/>
      <c r="IH682" s="209"/>
      <c r="II682" s="209"/>
      <c r="IJ682" s="209"/>
      <c r="IK682" s="209"/>
      <c r="IL682" s="209"/>
      <c r="IM682" s="209"/>
      <c r="IN682" s="209"/>
      <c r="IO682" s="209"/>
      <c r="IP682" s="209"/>
      <c r="IQ682" s="209"/>
      <c r="IR682" s="209"/>
      <c r="IS682" s="209"/>
      <c r="IT682" s="209"/>
      <c r="IU682" s="209"/>
      <c r="IV682" s="209"/>
      <c r="IW682" s="209"/>
      <c r="IX682" s="209"/>
      <c r="IY682" s="209"/>
      <c r="IZ682" s="209"/>
      <c r="JA682" s="209"/>
      <c r="JB682" s="209"/>
      <c r="JC682" s="209"/>
      <c r="JD682" s="209"/>
      <c r="JE682" s="209"/>
      <c r="JF682" s="209"/>
      <c r="JG682" s="209"/>
    </row>
    <row r="683" spans="102:267" hidden="1">
      <c r="CX683" s="211"/>
      <c r="CY683" s="217"/>
      <c r="CZ683" s="217"/>
      <c r="DA683" s="217"/>
      <c r="DB683" s="462"/>
      <c r="DC683" s="217"/>
      <c r="DD683" s="209"/>
      <c r="DE683" s="209"/>
      <c r="DF683" s="1561"/>
      <c r="DG683" s="1561"/>
      <c r="DH683" s="209"/>
      <c r="DI683" s="209"/>
      <c r="DJ683" s="217"/>
      <c r="DK683" s="209"/>
      <c r="DL683" s="217"/>
      <c r="DM683" s="209"/>
      <c r="DN683" s="209"/>
      <c r="DO683" s="209"/>
      <c r="DP683" s="209"/>
      <c r="DQ683" s="1561"/>
      <c r="DR683" s="209"/>
      <c r="DS683" s="209"/>
      <c r="DT683" s="209"/>
      <c r="DU683" s="209"/>
      <c r="DV683" s="209"/>
      <c r="DW683" s="1561"/>
      <c r="DX683" s="1561"/>
      <c r="DY683" s="209"/>
      <c r="DZ683" s="209"/>
      <c r="EA683" s="209"/>
      <c r="EB683" s="209"/>
      <c r="EC683" s="209"/>
      <c r="ED683" s="209"/>
      <c r="EE683" s="209"/>
      <c r="EF683" s="209"/>
      <c r="EG683" s="209"/>
      <c r="EH683" s="209"/>
      <c r="EI683" s="209"/>
      <c r="EJ683" s="299"/>
      <c r="EK683" s="220"/>
      <c r="EL683" s="209"/>
      <c r="EM683" s="209"/>
      <c r="EN683" s="211"/>
      <c r="EO683" s="211"/>
      <c r="EP683" s="217"/>
      <c r="EQ683" s="209"/>
      <c r="ER683" s="209"/>
      <c r="ES683" s="209"/>
      <c r="ET683" s="209"/>
      <c r="EU683" s="209"/>
      <c r="EV683" s="209"/>
      <c r="EW683" s="209"/>
      <c r="EX683" s="209"/>
      <c r="EY683" s="209"/>
      <c r="EZ683" s="209"/>
      <c r="FA683" s="209"/>
      <c r="FB683" s="209"/>
      <c r="FC683" s="209"/>
      <c r="FD683" s="209"/>
      <c r="FE683" s="209"/>
      <c r="FF683" s="220"/>
      <c r="FG683" s="220"/>
      <c r="FH683" s="209"/>
      <c r="FI683" s="209"/>
      <c r="FJ683" s="209"/>
      <c r="FK683" s="209"/>
      <c r="FL683" s="209"/>
      <c r="FM683" s="209"/>
      <c r="FN683" s="209"/>
      <c r="FO683" s="209"/>
      <c r="FP683" s="209"/>
      <c r="FQ683" s="209"/>
      <c r="FR683" s="209"/>
      <c r="FS683" s="209"/>
      <c r="FT683" s="209"/>
      <c r="FU683" s="209"/>
      <c r="FV683" s="209"/>
      <c r="FW683" s="209"/>
      <c r="FX683" s="209"/>
      <c r="FY683" s="209"/>
      <c r="FZ683" s="209"/>
      <c r="GA683" s="209"/>
      <c r="GB683" s="209"/>
      <c r="GC683" s="209"/>
      <c r="GD683" s="209"/>
      <c r="GE683" s="209"/>
      <c r="GF683" s="209"/>
      <c r="GG683" s="209"/>
      <c r="GH683" s="209"/>
      <c r="GI683" s="209"/>
      <c r="GJ683" s="209"/>
      <c r="GK683" s="209"/>
      <c r="GL683" s="209"/>
      <c r="GM683" s="209"/>
      <c r="GN683" s="209"/>
      <c r="GO683" s="209"/>
      <c r="GP683" s="209"/>
      <c r="GQ683" s="209"/>
      <c r="GR683" s="209"/>
      <c r="GS683" s="209"/>
      <c r="GT683" s="209"/>
      <c r="GU683" s="209"/>
      <c r="GV683" s="209"/>
      <c r="GW683" s="209"/>
      <c r="GX683" s="209"/>
      <c r="GY683" s="209"/>
      <c r="GZ683" s="209"/>
      <c r="HA683" s="209"/>
      <c r="HB683" s="209"/>
      <c r="HC683" s="209"/>
      <c r="HD683" s="209"/>
      <c r="HE683" s="209"/>
      <c r="HF683" s="209"/>
      <c r="HG683" s="209"/>
      <c r="HH683" s="209"/>
      <c r="HI683" s="209"/>
      <c r="HJ683" s="209"/>
      <c r="HK683" s="209"/>
      <c r="HL683" s="209"/>
      <c r="HM683" s="209"/>
      <c r="HN683" s="209"/>
      <c r="HO683" s="209"/>
      <c r="HP683" s="209"/>
      <c r="HQ683" s="209"/>
      <c r="HR683" s="209"/>
      <c r="HS683" s="209"/>
      <c r="HT683" s="209"/>
      <c r="HU683" s="209"/>
      <c r="HV683" s="209"/>
      <c r="HW683" s="209"/>
      <c r="HX683" s="209"/>
      <c r="HY683" s="209"/>
      <c r="HZ683" s="209"/>
      <c r="IA683" s="209"/>
      <c r="IB683" s="209"/>
      <c r="IC683" s="209"/>
      <c r="ID683" s="209"/>
      <c r="IE683" s="209"/>
      <c r="IF683" s="209"/>
      <c r="IG683" s="209"/>
      <c r="IH683" s="209"/>
      <c r="II683" s="209"/>
      <c r="IJ683" s="209"/>
      <c r="IK683" s="209"/>
      <c r="IL683" s="209"/>
      <c r="IM683" s="209"/>
      <c r="IN683" s="209"/>
      <c r="IO683" s="209"/>
      <c r="IP683" s="209"/>
      <c r="IQ683" s="209"/>
      <c r="IR683" s="209"/>
      <c r="IS683" s="209"/>
      <c r="IT683" s="209"/>
      <c r="IU683" s="209"/>
      <c r="IV683" s="209"/>
      <c r="IW683" s="209"/>
      <c r="IX683" s="209"/>
      <c r="IY683" s="209"/>
      <c r="IZ683" s="209"/>
      <c r="JA683" s="209"/>
      <c r="JB683" s="209"/>
      <c r="JC683" s="209"/>
      <c r="JD683" s="209"/>
      <c r="JE683" s="209"/>
      <c r="JF683" s="209"/>
      <c r="JG683" s="209"/>
    </row>
    <row r="684" spans="102:267" hidden="1">
      <c r="CX684" s="211"/>
      <c r="CY684" s="217"/>
      <c r="CZ684" s="217"/>
      <c r="DA684" s="217"/>
      <c r="DB684" s="462"/>
      <c r="DC684" s="217"/>
      <c r="DD684" s="209"/>
      <c r="DE684" s="209"/>
      <c r="DF684" s="1561"/>
      <c r="DG684" s="1561"/>
      <c r="DH684" s="209"/>
      <c r="DI684" s="209"/>
      <c r="DJ684" s="217"/>
      <c r="DK684" s="209"/>
      <c r="DL684" s="217"/>
      <c r="DM684" s="209"/>
      <c r="DN684" s="209"/>
      <c r="DO684" s="209"/>
      <c r="DP684" s="209"/>
      <c r="DQ684" s="1561"/>
      <c r="DR684" s="209"/>
      <c r="DS684" s="209"/>
      <c r="DT684" s="209"/>
      <c r="DU684" s="209"/>
      <c r="DV684" s="209"/>
      <c r="DW684" s="1561"/>
      <c r="DX684" s="1561"/>
      <c r="DY684" s="209"/>
      <c r="DZ684" s="209"/>
      <c r="EA684" s="209"/>
      <c r="EB684" s="209"/>
      <c r="EC684" s="209"/>
      <c r="ED684" s="209"/>
      <c r="EE684" s="209"/>
      <c r="EF684" s="209"/>
      <c r="EG684" s="209"/>
      <c r="EH684" s="209"/>
      <c r="EI684" s="209"/>
      <c r="EJ684" s="299"/>
      <c r="EK684" s="220"/>
      <c r="EL684" s="209"/>
      <c r="EM684" s="209"/>
      <c r="EN684" s="211"/>
      <c r="EO684" s="211"/>
      <c r="EP684" s="217"/>
      <c r="EQ684" s="209"/>
      <c r="ER684" s="209"/>
      <c r="ES684" s="209"/>
      <c r="ET684" s="209"/>
      <c r="EU684" s="209"/>
      <c r="EV684" s="209"/>
      <c r="EW684" s="209"/>
      <c r="EX684" s="209"/>
      <c r="EY684" s="209"/>
      <c r="EZ684" s="209"/>
      <c r="FA684" s="209"/>
      <c r="FB684" s="209"/>
      <c r="FC684" s="209"/>
      <c r="FD684" s="209"/>
      <c r="FE684" s="209"/>
      <c r="FF684" s="220"/>
      <c r="FG684" s="220"/>
      <c r="FH684" s="209"/>
      <c r="FI684" s="209"/>
      <c r="FJ684" s="209"/>
      <c r="FK684" s="209"/>
      <c r="FL684" s="209"/>
      <c r="FM684" s="209"/>
      <c r="FN684" s="209"/>
      <c r="FO684" s="209"/>
      <c r="FP684" s="209"/>
      <c r="FQ684" s="209"/>
      <c r="FR684" s="209"/>
      <c r="FS684" s="209"/>
      <c r="FT684" s="209"/>
      <c r="FU684" s="209"/>
      <c r="FV684" s="209"/>
      <c r="FW684" s="209"/>
      <c r="FX684" s="209"/>
      <c r="FY684" s="209"/>
      <c r="FZ684" s="209"/>
      <c r="GA684" s="209"/>
      <c r="GB684" s="209"/>
      <c r="GC684" s="209"/>
      <c r="GD684" s="209"/>
      <c r="GE684" s="209"/>
      <c r="GF684" s="209"/>
      <c r="GG684" s="209"/>
      <c r="GH684" s="209"/>
      <c r="GI684" s="209"/>
      <c r="GJ684" s="209"/>
      <c r="GK684" s="209"/>
      <c r="GL684" s="209"/>
      <c r="GM684" s="209"/>
      <c r="GN684" s="209"/>
      <c r="GO684" s="209"/>
      <c r="GP684" s="209"/>
      <c r="GQ684" s="209"/>
      <c r="GR684" s="209"/>
      <c r="GS684" s="209"/>
      <c r="GT684" s="209"/>
      <c r="GU684" s="209"/>
      <c r="GV684" s="209"/>
      <c r="GW684" s="209"/>
      <c r="GX684" s="209"/>
      <c r="GY684" s="209"/>
      <c r="GZ684" s="209"/>
      <c r="HA684" s="209"/>
      <c r="HB684" s="209"/>
      <c r="HC684" s="209"/>
      <c r="HD684" s="209"/>
      <c r="HE684" s="209"/>
      <c r="HF684" s="209"/>
      <c r="HG684" s="209"/>
      <c r="HH684" s="209"/>
      <c r="HI684" s="209"/>
      <c r="HJ684" s="209"/>
      <c r="HK684" s="209"/>
      <c r="HL684" s="209"/>
      <c r="HM684" s="209"/>
      <c r="HN684" s="209"/>
      <c r="HO684" s="209"/>
      <c r="HP684" s="209"/>
      <c r="HQ684" s="209"/>
      <c r="HR684" s="209"/>
      <c r="HS684" s="209"/>
      <c r="HT684" s="209"/>
      <c r="HU684" s="209"/>
      <c r="HV684" s="209"/>
      <c r="HW684" s="209"/>
      <c r="HX684" s="209"/>
      <c r="HY684" s="209"/>
      <c r="HZ684" s="209"/>
      <c r="IA684" s="209"/>
      <c r="IB684" s="209"/>
      <c r="IC684" s="209"/>
      <c r="ID684" s="209"/>
      <c r="IE684" s="209"/>
      <c r="IF684" s="209"/>
      <c r="IG684" s="209"/>
      <c r="IH684" s="209"/>
      <c r="II684" s="209"/>
      <c r="IJ684" s="209"/>
      <c r="IK684" s="209"/>
      <c r="IL684" s="209"/>
      <c r="IM684" s="209"/>
      <c r="IN684" s="209"/>
      <c r="IO684" s="209"/>
      <c r="IP684" s="209"/>
      <c r="IQ684" s="209"/>
      <c r="IR684" s="209"/>
      <c r="IS684" s="209"/>
      <c r="IT684" s="209"/>
      <c r="IU684" s="209"/>
      <c r="IV684" s="209"/>
      <c r="IW684" s="209"/>
      <c r="IX684" s="209"/>
      <c r="IY684" s="209"/>
      <c r="IZ684" s="209"/>
      <c r="JA684" s="209"/>
      <c r="JB684" s="209"/>
      <c r="JC684" s="209"/>
      <c r="JD684" s="209"/>
      <c r="JE684" s="209"/>
      <c r="JF684" s="209"/>
      <c r="JG684" s="209"/>
    </row>
    <row r="685" spans="102:267" hidden="1">
      <c r="CX685" s="211"/>
      <c r="CY685" s="217"/>
      <c r="CZ685" s="217"/>
      <c r="DA685" s="217"/>
      <c r="DB685" s="462"/>
      <c r="DC685" s="217"/>
      <c r="DD685" s="209"/>
      <c r="DE685" s="209"/>
      <c r="DF685" s="1561"/>
      <c r="DG685" s="1561"/>
      <c r="DH685" s="209"/>
      <c r="DI685" s="209"/>
      <c r="DJ685" s="217"/>
      <c r="DK685" s="209"/>
      <c r="DL685" s="217"/>
      <c r="DM685" s="209"/>
      <c r="DN685" s="209"/>
      <c r="DO685" s="209"/>
      <c r="DP685" s="209"/>
      <c r="DQ685" s="1561"/>
      <c r="DR685" s="209"/>
      <c r="DS685" s="209"/>
      <c r="DT685" s="209"/>
      <c r="DU685" s="209"/>
      <c r="DV685" s="209"/>
      <c r="DW685" s="1561"/>
      <c r="DX685" s="1561"/>
      <c r="DY685" s="209"/>
      <c r="DZ685" s="209"/>
      <c r="EA685" s="209"/>
      <c r="EB685" s="209"/>
      <c r="EC685" s="209"/>
      <c r="ED685" s="209"/>
      <c r="EE685" s="209"/>
      <c r="EF685" s="209"/>
      <c r="EG685" s="209"/>
      <c r="EH685" s="209"/>
      <c r="EI685" s="209"/>
      <c r="EJ685" s="299"/>
      <c r="EK685" s="220"/>
      <c r="EL685" s="209"/>
      <c r="EM685" s="209"/>
      <c r="EN685" s="211"/>
      <c r="EO685" s="211"/>
      <c r="EP685" s="217"/>
      <c r="EQ685" s="209"/>
      <c r="ER685" s="209"/>
      <c r="ES685" s="209"/>
      <c r="ET685" s="209"/>
      <c r="EU685" s="209"/>
      <c r="EV685" s="209"/>
      <c r="EW685" s="209"/>
      <c r="EX685" s="209"/>
      <c r="EY685" s="209"/>
      <c r="EZ685" s="209"/>
      <c r="FA685" s="209"/>
      <c r="FB685" s="209"/>
      <c r="FC685" s="209"/>
      <c r="FD685" s="209"/>
      <c r="FE685" s="209"/>
      <c r="FF685" s="220"/>
      <c r="FG685" s="220"/>
      <c r="FH685" s="209"/>
      <c r="FI685" s="209"/>
      <c r="FJ685" s="209"/>
      <c r="FK685" s="209"/>
      <c r="FL685" s="209"/>
      <c r="FM685" s="209"/>
      <c r="FN685" s="209"/>
      <c r="FO685" s="209"/>
      <c r="FP685" s="209"/>
      <c r="FQ685" s="209"/>
      <c r="FR685" s="209"/>
      <c r="FS685" s="209"/>
      <c r="FT685" s="209"/>
      <c r="FU685" s="209"/>
      <c r="FV685" s="209"/>
      <c r="FW685" s="209"/>
      <c r="FX685" s="209"/>
      <c r="FY685" s="209"/>
      <c r="FZ685" s="209"/>
      <c r="GA685" s="209"/>
      <c r="GB685" s="209"/>
      <c r="GC685" s="209"/>
      <c r="GD685" s="209"/>
      <c r="GE685" s="209"/>
      <c r="GF685" s="209"/>
      <c r="GG685" s="209"/>
      <c r="GH685" s="209"/>
      <c r="GI685" s="209"/>
      <c r="GJ685" s="209"/>
      <c r="GK685" s="209"/>
      <c r="GL685" s="209"/>
      <c r="GM685" s="209"/>
      <c r="GN685" s="209"/>
      <c r="GO685" s="209"/>
      <c r="GP685" s="209"/>
      <c r="GQ685" s="209"/>
      <c r="GR685" s="209"/>
      <c r="GS685" s="209"/>
      <c r="GT685" s="209"/>
      <c r="GU685" s="209"/>
      <c r="GV685" s="209"/>
      <c r="GW685" s="209"/>
      <c r="GX685" s="209"/>
      <c r="GY685" s="209"/>
      <c r="GZ685" s="209"/>
      <c r="HA685" s="209"/>
      <c r="HB685" s="209"/>
      <c r="HC685" s="209"/>
      <c r="HD685" s="209"/>
      <c r="HE685" s="209"/>
      <c r="HF685" s="209"/>
      <c r="HG685" s="209"/>
      <c r="HH685" s="209"/>
      <c r="HI685" s="209"/>
      <c r="HJ685" s="209"/>
      <c r="HK685" s="209"/>
      <c r="HL685" s="209"/>
      <c r="HM685" s="209"/>
      <c r="HN685" s="209"/>
      <c r="HO685" s="209"/>
      <c r="HP685" s="209"/>
      <c r="HQ685" s="209"/>
      <c r="HR685" s="209"/>
      <c r="HS685" s="209"/>
      <c r="HT685" s="209"/>
      <c r="HU685" s="209"/>
      <c r="HV685" s="209"/>
      <c r="HW685" s="209"/>
      <c r="HX685" s="209"/>
      <c r="HY685" s="209"/>
      <c r="HZ685" s="209"/>
      <c r="IA685" s="209"/>
      <c r="IB685" s="209"/>
      <c r="IC685" s="209"/>
      <c r="ID685" s="209"/>
      <c r="IE685" s="209"/>
      <c r="IF685" s="209"/>
      <c r="IG685" s="209"/>
      <c r="IH685" s="209"/>
      <c r="II685" s="209"/>
      <c r="IJ685" s="209"/>
      <c r="IK685" s="209"/>
      <c r="IL685" s="209"/>
      <c r="IM685" s="209"/>
      <c r="IN685" s="209"/>
      <c r="IO685" s="209"/>
      <c r="IP685" s="209"/>
      <c r="IQ685" s="209"/>
      <c r="IR685" s="209"/>
      <c r="IS685" s="209"/>
      <c r="IT685" s="209"/>
      <c r="IU685" s="209"/>
      <c r="IV685" s="209"/>
      <c r="IW685" s="209"/>
      <c r="IX685" s="209"/>
      <c r="IY685" s="209"/>
      <c r="IZ685" s="209"/>
      <c r="JA685" s="209"/>
      <c r="JB685" s="209"/>
      <c r="JC685" s="209"/>
      <c r="JD685" s="209"/>
      <c r="JE685" s="209"/>
      <c r="JF685" s="209"/>
      <c r="JG685" s="209"/>
    </row>
    <row r="686" spans="102:267" hidden="1">
      <c r="CX686" s="211"/>
      <c r="CY686" s="217"/>
      <c r="CZ686" s="217"/>
      <c r="DA686" s="217"/>
      <c r="DB686" s="462"/>
      <c r="DC686" s="217"/>
      <c r="DD686" s="209"/>
      <c r="DE686" s="209"/>
      <c r="DF686" s="1561"/>
      <c r="DG686" s="1561"/>
      <c r="DH686" s="209"/>
      <c r="DI686" s="209"/>
      <c r="DJ686" s="217"/>
      <c r="DK686" s="209"/>
      <c r="DL686" s="217"/>
      <c r="DM686" s="209"/>
      <c r="DN686" s="209"/>
      <c r="DO686" s="209"/>
      <c r="DP686" s="209"/>
      <c r="DQ686" s="1561"/>
      <c r="DR686" s="209"/>
      <c r="DS686" s="209"/>
      <c r="DT686" s="209"/>
      <c r="DU686" s="209"/>
      <c r="DV686" s="209"/>
      <c r="DW686" s="1561"/>
      <c r="DX686" s="1561"/>
      <c r="DY686" s="209"/>
      <c r="DZ686" s="209"/>
      <c r="EA686" s="209"/>
      <c r="EB686" s="209"/>
      <c r="EC686" s="209"/>
      <c r="ED686" s="209"/>
      <c r="EE686" s="209"/>
      <c r="EF686" s="209"/>
      <c r="EG686" s="209"/>
      <c r="EH686" s="209"/>
      <c r="EI686" s="209"/>
      <c r="EJ686" s="299"/>
      <c r="EK686" s="220"/>
      <c r="EL686" s="209"/>
      <c r="EM686" s="209"/>
      <c r="EN686" s="211"/>
      <c r="EO686" s="211"/>
      <c r="EP686" s="217"/>
      <c r="EQ686" s="209"/>
      <c r="ER686" s="209"/>
      <c r="ES686" s="209"/>
      <c r="ET686" s="209"/>
      <c r="EU686" s="209"/>
      <c r="EV686" s="209"/>
      <c r="EW686" s="209"/>
      <c r="EX686" s="209"/>
      <c r="EY686" s="209"/>
      <c r="EZ686" s="209"/>
      <c r="FA686" s="209"/>
      <c r="FB686" s="209"/>
      <c r="FC686" s="209"/>
      <c r="FD686" s="209"/>
      <c r="FE686" s="209"/>
      <c r="FF686" s="220"/>
      <c r="FG686" s="220"/>
      <c r="FH686" s="209"/>
      <c r="FI686" s="209"/>
      <c r="FJ686" s="209"/>
      <c r="FK686" s="209"/>
      <c r="FL686" s="209"/>
      <c r="FM686" s="209"/>
      <c r="FN686" s="209"/>
      <c r="FO686" s="209"/>
      <c r="FP686" s="209"/>
      <c r="FQ686" s="209"/>
      <c r="FR686" s="209"/>
      <c r="FS686" s="209"/>
      <c r="FT686" s="209"/>
      <c r="FU686" s="209"/>
      <c r="FV686" s="209"/>
      <c r="FW686" s="209"/>
      <c r="FX686" s="209"/>
      <c r="FY686" s="209"/>
      <c r="FZ686" s="209"/>
      <c r="GA686" s="209"/>
      <c r="GB686" s="209"/>
      <c r="GC686" s="209"/>
      <c r="GD686" s="209"/>
      <c r="GE686" s="209"/>
      <c r="GF686" s="209"/>
      <c r="GG686" s="209"/>
      <c r="GH686" s="209"/>
      <c r="GI686" s="209"/>
      <c r="GJ686" s="209"/>
      <c r="GK686" s="209"/>
      <c r="GL686" s="209"/>
      <c r="GM686" s="209"/>
      <c r="GN686" s="209"/>
      <c r="GO686" s="209"/>
      <c r="GP686" s="209"/>
      <c r="GQ686" s="209"/>
      <c r="GR686" s="209"/>
      <c r="GS686" s="209"/>
      <c r="GT686" s="209"/>
      <c r="GU686" s="209"/>
      <c r="GV686" s="209"/>
      <c r="GW686" s="209"/>
      <c r="GX686" s="209"/>
      <c r="GY686" s="209"/>
      <c r="GZ686" s="209"/>
      <c r="HA686" s="209"/>
      <c r="HB686" s="209"/>
      <c r="HC686" s="209"/>
      <c r="HD686" s="209"/>
      <c r="HE686" s="209"/>
      <c r="HF686" s="209"/>
      <c r="HG686" s="209"/>
      <c r="HH686" s="209"/>
      <c r="HI686" s="209"/>
      <c r="HJ686" s="209"/>
      <c r="HK686" s="209"/>
      <c r="HL686" s="209"/>
      <c r="HM686" s="209"/>
      <c r="HN686" s="209"/>
      <c r="HO686" s="209"/>
      <c r="HP686" s="209"/>
      <c r="HQ686" s="209"/>
      <c r="HR686" s="209"/>
      <c r="HS686" s="209"/>
      <c r="HT686" s="209"/>
      <c r="HU686" s="209"/>
      <c r="HV686" s="209"/>
      <c r="HW686" s="209"/>
      <c r="HX686" s="209"/>
      <c r="HY686" s="209"/>
      <c r="HZ686" s="209"/>
      <c r="IA686" s="209"/>
      <c r="IB686" s="209"/>
      <c r="IC686" s="209"/>
      <c r="ID686" s="209"/>
      <c r="IE686" s="209"/>
      <c r="IF686" s="209"/>
      <c r="IG686" s="209"/>
      <c r="IH686" s="209"/>
      <c r="II686" s="209"/>
      <c r="IJ686" s="209"/>
      <c r="IK686" s="209"/>
      <c r="IL686" s="209"/>
      <c r="IM686" s="209"/>
      <c r="IN686" s="209"/>
      <c r="IO686" s="209"/>
      <c r="IP686" s="209"/>
      <c r="IQ686" s="209"/>
      <c r="IR686" s="209"/>
      <c r="IS686" s="209"/>
      <c r="IT686" s="209"/>
      <c r="IU686" s="209"/>
      <c r="IV686" s="209"/>
      <c r="IW686" s="209"/>
      <c r="IX686" s="209"/>
      <c r="IY686" s="209"/>
      <c r="IZ686" s="209"/>
      <c r="JA686" s="209"/>
      <c r="JB686" s="209"/>
      <c r="JC686" s="209"/>
      <c r="JD686" s="209"/>
      <c r="JE686" s="209"/>
      <c r="JF686" s="209"/>
      <c r="JG686" s="209"/>
    </row>
    <row r="687" spans="102:267" hidden="1">
      <c r="CX687" s="211"/>
      <c r="CY687" s="217"/>
      <c r="CZ687" s="217"/>
      <c r="DA687" s="217"/>
      <c r="DB687" s="462"/>
      <c r="DC687" s="217"/>
      <c r="DD687" s="209"/>
      <c r="DE687" s="209"/>
      <c r="DF687" s="1561"/>
      <c r="DG687" s="1561"/>
      <c r="DH687" s="209"/>
      <c r="DI687" s="209"/>
      <c r="DJ687" s="217"/>
      <c r="DK687" s="209"/>
      <c r="DL687" s="217"/>
      <c r="DM687" s="209"/>
      <c r="DN687" s="209"/>
      <c r="DO687" s="209"/>
      <c r="DP687" s="209"/>
      <c r="DQ687" s="1561"/>
      <c r="DR687" s="209"/>
      <c r="DS687" s="209"/>
      <c r="DT687" s="209"/>
      <c r="DU687" s="209"/>
      <c r="DV687" s="209"/>
      <c r="DW687" s="1561"/>
      <c r="DX687" s="1561"/>
      <c r="DY687" s="209"/>
      <c r="DZ687" s="209"/>
      <c r="EA687" s="209"/>
      <c r="EB687" s="209"/>
      <c r="EC687" s="209"/>
      <c r="ED687" s="209"/>
      <c r="EE687" s="209"/>
      <c r="EF687" s="209"/>
      <c r="EG687" s="209"/>
      <c r="EH687" s="209"/>
      <c r="EI687" s="209"/>
      <c r="EJ687" s="299"/>
      <c r="EK687" s="220"/>
      <c r="EL687" s="209"/>
      <c r="EM687" s="209"/>
      <c r="EN687" s="211"/>
      <c r="EO687" s="211"/>
      <c r="EP687" s="217"/>
      <c r="EQ687" s="209"/>
      <c r="ER687" s="209"/>
      <c r="ES687" s="209"/>
      <c r="ET687" s="209"/>
      <c r="EU687" s="209"/>
      <c r="EV687" s="209"/>
      <c r="EW687" s="209"/>
      <c r="EX687" s="209"/>
      <c r="EY687" s="209"/>
      <c r="EZ687" s="209"/>
      <c r="FA687" s="209"/>
      <c r="FB687" s="209"/>
      <c r="FC687" s="209"/>
      <c r="FD687" s="209"/>
      <c r="FE687" s="209"/>
      <c r="FF687" s="220"/>
      <c r="FG687" s="220"/>
      <c r="FH687" s="209"/>
      <c r="FI687" s="209"/>
      <c r="FJ687" s="209"/>
      <c r="FK687" s="209"/>
      <c r="FL687" s="209"/>
      <c r="FM687" s="209"/>
      <c r="FN687" s="209"/>
      <c r="FO687" s="209"/>
      <c r="FP687" s="209"/>
      <c r="FQ687" s="209"/>
      <c r="FR687" s="209"/>
      <c r="FS687" s="209"/>
      <c r="FT687" s="209"/>
      <c r="FU687" s="209"/>
      <c r="FV687" s="209"/>
      <c r="FW687" s="209"/>
      <c r="FX687" s="209"/>
      <c r="FY687" s="209"/>
      <c r="FZ687" s="209"/>
      <c r="GA687" s="209"/>
      <c r="GB687" s="209"/>
      <c r="GC687" s="209"/>
      <c r="GD687" s="209"/>
      <c r="GE687" s="209"/>
      <c r="GF687" s="209"/>
      <c r="GG687" s="209"/>
      <c r="GH687" s="209"/>
      <c r="GI687" s="209"/>
      <c r="GJ687" s="209"/>
      <c r="GK687" s="209"/>
      <c r="GL687" s="209"/>
      <c r="GM687" s="209"/>
      <c r="GN687" s="209"/>
      <c r="GO687" s="209"/>
      <c r="GP687" s="209"/>
      <c r="GQ687" s="209"/>
      <c r="GR687" s="209"/>
      <c r="GS687" s="209"/>
      <c r="GT687" s="209"/>
      <c r="GU687" s="209"/>
      <c r="GV687" s="209"/>
      <c r="GW687" s="209"/>
      <c r="GX687" s="209"/>
      <c r="GY687" s="209"/>
      <c r="GZ687" s="209"/>
      <c r="HA687" s="209"/>
      <c r="HB687" s="209"/>
      <c r="HC687" s="209"/>
      <c r="HD687" s="209"/>
      <c r="HE687" s="209"/>
      <c r="HF687" s="209"/>
      <c r="HG687" s="209"/>
      <c r="HH687" s="209"/>
      <c r="HI687" s="209"/>
      <c r="HJ687" s="209"/>
      <c r="HK687" s="209"/>
      <c r="HL687" s="209"/>
      <c r="HM687" s="209"/>
      <c r="HN687" s="209"/>
      <c r="HO687" s="209"/>
      <c r="HP687" s="209"/>
      <c r="HQ687" s="209"/>
      <c r="HR687" s="209"/>
      <c r="HS687" s="209"/>
      <c r="HT687" s="209"/>
      <c r="HU687" s="209"/>
      <c r="HV687" s="209"/>
      <c r="HW687" s="209"/>
      <c r="HX687" s="209"/>
      <c r="HY687" s="209"/>
      <c r="HZ687" s="209"/>
      <c r="IA687" s="209"/>
      <c r="IB687" s="209"/>
      <c r="IC687" s="209"/>
      <c r="ID687" s="209"/>
      <c r="IE687" s="209"/>
      <c r="IF687" s="209"/>
      <c r="IG687" s="209"/>
      <c r="IH687" s="209"/>
      <c r="II687" s="209"/>
      <c r="IJ687" s="209"/>
      <c r="IK687" s="209"/>
      <c r="IL687" s="209"/>
      <c r="IM687" s="209"/>
      <c r="IN687" s="209"/>
      <c r="IO687" s="209"/>
      <c r="IP687" s="209"/>
      <c r="IQ687" s="209"/>
      <c r="IR687" s="209"/>
      <c r="IS687" s="209"/>
      <c r="IT687" s="209"/>
      <c r="IU687" s="209"/>
      <c r="IV687" s="209"/>
      <c r="IW687" s="209"/>
      <c r="IX687" s="209"/>
      <c r="IY687" s="209"/>
      <c r="IZ687" s="209"/>
      <c r="JA687" s="209"/>
      <c r="JB687" s="209"/>
      <c r="JC687" s="209"/>
      <c r="JD687" s="209"/>
      <c r="JE687" s="209"/>
      <c r="JF687" s="209"/>
      <c r="JG687" s="209"/>
    </row>
    <row r="688" spans="102:267" hidden="1">
      <c r="CX688" s="211"/>
      <c r="CY688" s="217"/>
      <c r="CZ688" s="217"/>
      <c r="DA688" s="217"/>
      <c r="DB688" s="462"/>
      <c r="DC688" s="217"/>
      <c r="DD688" s="209"/>
      <c r="DE688" s="209"/>
      <c r="DF688" s="1561"/>
      <c r="DG688" s="1561"/>
      <c r="DH688" s="209"/>
      <c r="DI688" s="209"/>
      <c r="DJ688" s="217"/>
      <c r="DK688" s="209"/>
      <c r="DL688" s="217"/>
      <c r="DM688" s="209"/>
      <c r="DN688" s="209"/>
      <c r="DO688" s="209"/>
      <c r="DP688" s="209"/>
      <c r="DQ688" s="1561"/>
      <c r="DR688" s="209"/>
      <c r="DS688" s="209"/>
      <c r="DT688" s="209"/>
      <c r="DU688" s="209"/>
      <c r="DV688" s="209"/>
      <c r="DW688" s="1561"/>
      <c r="DX688" s="1561"/>
      <c r="DY688" s="209"/>
      <c r="DZ688" s="209"/>
      <c r="EA688" s="209"/>
      <c r="EB688" s="209"/>
      <c r="EC688" s="209"/>
      <c r="ED688" s="209"/>
      <c r="EE688" s="209"/>
      <c r="EF688" s="209"/>
      <c r="EG688" s="209"/>
      <c r="EH688" s="209"/>
      <c r="EI688" s="209"/>
      <c r="EJ688" s="299"/>
      <c r="EK688" s="220"/>
      <c r="EL688" s="209"/>
      <c r="EM688" s="209"/>
      <c r="EN688" s="211"/>
      <c r="EO688" s="211"/>
      <c r="EP688" s="217"/>
      <c r="EQ688" s="209"/>
      <c r="ER688" s="209"/>
      <c r="ES688" s="209"/>
      <c r="ET688" s="209"/>
      <c r="EU688" s="209"/>
      <c r="EV688" s="209"/>
      <c r="EW688" s="209"/>
      <c r="EX688" s="209"/>
      <c r="EY688" s="209"/>
      <c r="EZ688" s="209"/>
      <c r="FA688" s="209"/>
      <c r="FB688" s="209"/>
      <c r="FC688" s="209"/>
      <c r="FD688" s="209"/>
      <c r="FE688" s="209"/>
      <c r="FF688" s="220"/>
      <c r="FG688" s="220"/>
      <c r="FH688" s="209"/>
      <c r="FI688" s="209"/>
      <c r="FJ688" s="209"/>
      <c r="FK688" s="209"/>
      <c r="FL688" s="209"/>
      <c r="FM688" s="209"/>
      <c r="FN688" s="209"/>
      <c r="FO688" s="209"/>
      <c r="FP688" s="209"/>
      <c r="FQ688" s="209"/>
      <c r="FR688" s="209"/>
      <c r="FS688" s="209"/>
      <c r="FT688" s="209"/>
      <c r="FU688" s="209"/>
      <c r="FV688" s="209"/>
      <c r="FW688" s="209"/>
      <c r="FX688" s="209"/>
      <c r="FY688" s="209"/>
      <c r="FZ688" s="209"/>
      <c r="GA688" s="209"/>
      <c r="GB688" s="209"/>
      <c r="GC688" s="209"/>
      <c r="GD688" s="209"/>
      <c r="GE688" s="209"/>
      <c r="GF688" s="209"/>
      <c r="GG688" s="209"/>
      <c r="GH688" s="209"/>
      <c r="GI688" s="209"/>
      <c r="GJ688" s="209"/>
      <c r="GK688" s="209"/>
      <c r="GL688" s="209"/>
      <c r="GM688" s="209"/>
      <c r="GN688" s="209"/>
      <c r="GO688" s="209"/>
      <c r="GP688" s="209"/>
      <c r="GQ688" s="209"/>
      <c r="GR688" s="209"/>
      <c r="GS688" s="209"/>
      <c r="GT688" s="209"/>
      <c r="GU688" s="209"/>
      <c r="GV688" s="209"/>
      <c r="GW688" s="209"/>
      <c r="GX688" s="209"/>
      <c r="GY688" s="209"/>
      <c r="GZ688" s="209"/>
      <c r="HA688" s="209"/>
      <c r="HB688" s="209"/>
      <c r="HC688" s="209"/>
      <c r="HD688" s="209"/>
      <c r="HE688" s="209"/>
      <c r="HF688" s="209"/>
      <c r="HG688" s="209"/>
      <c r="HH688" s="209"/>
      <c r="HI688" s="209"/>
      <c r="HJ688" s="209"/>
      <c r="HK688" s="209"/>
      <c r="HL688" s="209"/>
      <c r="HM688" s="209"/>
      <c r="HN688" s="209"/>
      <c r="HO688" s="209"/>
      <c r="HP688" s="209"/>
      <c r="HQ688" s="209"/>
      <c r="HR688" s="209"/>
      <c r="HS688" s="209"/>
      <c r="HT688" s="209"/>
      <c r="HU688" s="209"/>
      <c r="HV688" s="209"/>
      <c r="HW688" s="209"/>
      <c r="HX688" s="209"/>
      <c r="HY688" s="209"/>
      <c r="HZ688" s="209"/>
      <c r="IA688" s="209"/>
      <c r="IB688" s="209"/>
      <c r="IC688" s="209"/>
      <c r="ID688" s="209"/>
      <c r="IE688" s="209"/>
      <c r="IF688" s="209"/>
      <c r="IG688" s="209"/>
      <c r="IH688" s="209"/>
      <c r="II688" s="209"/>
      <c r="IJ688" s="209"/>
      <c r="IK688" s="209"/>
      <c r="IL688" s="209"/>
      <c r="IM688" s="209"/>
      <c r="IN688" s="209"/>
      <c r="IO688" s="209"/>
      <c r="IP688" s="209"/>
      <c r="IQ688" s="209"/>
      <c r="IR688" s="209"/>
      <c r="IS688" s="209"/>
      <c r="IT688" s="209"/>
      <c r="IU688" s="209"/>
      <c r="IV688" s="209"/>
      <c r="IW688" s="209"/>
      <c r="IX688" s="209"/>
      <c r="IY688" s="209"/>
      <c r="IZ688" s="209"/>
      <c r="JA688" s="209"/>
      <c r="JB688" s="209"/>
      <c r="JC688" s="209"/>
      <c r="JD688" s="209"/>
      <c r="JE688" s="209"/>
      <c r="JF688" s="209"/>
      <c r="JG688" s="209"/>
    </row>
    <row r="689" spans="102:267" hidden="1">
      <c r="CX689" s="211"/>
      <c r="CY689" s="217"/>
      <c r="CZ689" s="217"/>
      <c r="DA689" s="217"/>
      <c r="DB689" s="462"/>
      <c r="DC689" s="217"/>
      <c r="DD689" s="209"/>
      <c r="DE689" s="209"/>
      <c r="DF689" s="1561"/>
      <c r="DG689" s="1561"/>
      <c r="DH689" s="209"/>
      <c r="DI689" s="209"/>
      <c r="DJ689" s="217"/>
      <c r="DK689" s="209"/>
      <c r="DL689" s="217"/>
      <c r="DM689" s="209"/>
      <c r="DN689" s="209"/>
      <c r="DO689" s="209"/>
      <c r="DP689" s="209"/>
      <c r="DQ689" s="1561"/>
      <c r="DR689" s="209"/>
      <c r="DS689" s="209"/>
      <c r="DT689" s="209"/>
      <c r="DU689" s="209"/>
      <c r="DV689" s="209"/>
      <c r="DW689" s="1561"/>
      <c r="DX689" s="1561"/>
      <c r="DY689" s="209"/>
      <c r="DZ689" s="209"/>
      <c r="EA689" s="209"/>
      <c r="EB689" s="209"/>
      <c r="EC689" s="209"/>
      <c r="ED689" s="209"/>
      <c r="EE689" s="209"/>
      <c r="EF689" s="209"/>
      <c r="EG689" s="209"/>
      <c r="EH689" s="209"/>
      <c r="EI689" s="209"/>
      <c r="EJ689" s="299"/>
      <c r="EK689" s="220"/>
      <c r="EL689" s="209"/>
      <c r="EM689" s="209"/>
      <c r="EN689" s="211"/>
      <c r="EO689" s="211"/>
      <c r="EP689" s="217"/>
      <c r="EQ689" s="209"/>
      <c r="ER689" s="209"/>
      <c r="ES689" s="209"/>
      <c r="ET689" s="209"/>
      <c r="EU689" s="209"/>
      <c r="EV689" s="209"/>
      <c r="EW689" s="209"/>
      <c r="EX689" s="209"/>
      <c r="EY689" s="209"/>
      <c r="EZ689" s="209"/>
      <c r="FA689" s="209"/>
      <c r="FB689" s="209"/>
      <c r="FC689" s="209"/>
      <c r="FD689" s="209"/>
      <c r="FE689" s="209"/>
      <c r="FF689" s="220"/>
      <c r="FG689" s="220"/>
      <c r="FH689" s="209"/>
      <c r="FI689" s="209"/>
      <c r="FJ689" s="209"/>
      <c r="FK689" s="209"/>
      <c r="FL689" s="209"/>
      <c r="FM689" s="209"/>
      <c r="FN689" s="209"/>
      <c r="FO689" s="209"/>
      <c r="FP689" s="209"/>
      <c r="FQ689" s="209"/>
      <c r="FR689" s="209"/>
      <c r="FS689" s="209"/>
      <c r="FT689" s="209"/>
      <c r="FU689" s="209"/>
      <c r="FV689" s="209"/>
      <c r="FW689" s="209"/>
      <c r="FX689" s="209"/>
      <c r="FY689" s="209"/>
      <c r="FZ689" s="209"/>
      <c r="GA689" s="209"/>
      <c r="GB689" s="209"/>
      <c r="GC689" s="209"/>
      <c r="GD689" s="209"/>
      <c r="GE689" s="209"/>
      <c r="GF689" s="209"/>
      <c r="GG689" s="209"/>
      <c r="GH689" s="209"/>
      <c r="GI689" s="209"/>
      <c r="GJ689" s="209"/>
      <c r="GK689" s="209"/>
      <c r="GL689" s="209"/>
      <c r="GM689" s="209"/>
      <c r="GN689" s="209"/>
      <c r="GO689" s="209"/>
      <c r="GP689" s="209"/>
      <c r="GQ689" s="209"/>
      <c r="GR689" s="209"/>
      <c r="GS689" s="209"/>
      <c r="GT689" s="209"/>
      <c r="GU689" s="209"/>
      <c r="GV689" s="209"/>
      <c r="GW689" s="209"/>
      <c r="GX689" s="209"/>
      <c r="GY689" s="209"/>
      <c r="GZ689" s="209"/>
      <c r="HA689" s="209"/>
      <c r="HB689" s="209"/>
      <c r="HC689" s="209"/>
      <c r="HD689" s="209"/>
      <c r="HE689" s="209"/>
      <c r="HF689" s="209"/>
      <c r="HG689" s="209"/>
      <c r="HH689" s="209"/>
      <c r="HI689" s="209"/>
      <c r="HJ689" s="209"/>
      <c r="HK689" s="209"/>
      <c r="HL689" s="209"/>
      <c r="HM689" s="209"/>
      <c r="HN689" s="209"/>
      <c r="HO689" s="209"/>
      <c r="HP689" s="209"/>
      <c r="HQ689" s="209"/>
      <c r="HR689" s="209"/>
      <c r="HS689" s="209"/>
      <c r="HT689" s="209"/>
      <c r="HU689" s="209"/>
      <c r="HV689" s="209"/>
      <c r="HW689" s="209"/>
      <c r="HX689" s="209"/>
      <c r="HY689" s="209"/>
      <c r="HZ689" s="209"/>
      <c r="IA689" s="209"/>
      <c r="IB689" s="209"/>
      <c r="IC689" s="209"/>
      <c r="ID689" s="209"/>
      <c r="IE689" s="209"/>
      <c r="IF689" s="209"/>
      <c r="IG689" s="209"/>
      <c r="IH689" s="209"/>
      <c r="II689" s="209"/>
      <c r="IJ689" s="209"/>
      <c r="IK689" s="209"/>
      <c r="IL689" s="209"/>
      <c r="IM689" s="209"/>
      <c r="IN689" s="209"/>
      <c r="IO689" s="209"/>
      <c r="IP689" s="209"/>
      <c r="IQ689" s="209"/>
      <c r="IR689" s="209"/>
      <c r="IS689" s="209"/>
      <c r="IT689" s="209"/>
      <c r="IU689" s="209"/>
      <c r="IV689" s="209"/>
      <c r="IW689" s="209"/>
      <c r="IX689" s="209"/>
      <c r="IY689" s="209"/>
      <c r="IZ689" s="209"/>
      <c r="JA689" s="209"/>
      <c r="JB689" s="209"/>
      <c r="JC689" s="209"/>
      <c r="JD689" s="209"/>
      <c r="JE689" s="209"/>
      <c r="JF689" s="209"/>
      <c r="JG689" s="209"/>
    </row>
    <row r="690" spans="102:267" hidden="1">
      <c r="CX690" s="211"/>
      <c r="CY690" s="217"/>
      <c r="CZ690" s="217"/>
      <c r="DA690" s="217"/>
      <c r="DB690" s="462"/>
      <c r="DC690" s="217"/>
      <c r="DD690" s="209"/>
      <c r="DE690" s="209"/>
      <c r="DF690" s="1561"/>
      <c r="DG690" s="1561"/>
      <c r="DH690" s="209"/>
      <c r="DI690" s="209"/>
      <c r="DJ690" s="217"/>
      <c r="DK690" s="209"/>
      <c r="DL690" s="217"/>
      <c r="DM690" s="209"/>
      <c r="DN690" s="209"/>
      <c r="DO690" s="209"/>
      <c r="DP690" s="209"/>
      <c r="DQ690" s="1561"/>
      <c r="DR690" s="209"/>
      <c r="DS690" s="209"/>
      <c r="DT690" s="209"/>
      <c r="DU690" s="209"/>
      <c r="DV690" s="209"/>
      <c r="DW690" s="1561"/>
      <c r="DX690" s="1561"/>
      <c r="DY690" s="209"/>
      <c r="DZ690" s="209"/>
      <c r="EA690" s="209"/>
      <c r="EB690" s="209"/>
      <c r="EC690" s="209"/>
      <c r="ED690" s="209"/>
      <c r="EE690" s="209"/>
      <c r="EF690" s="209"/>
      <c r="EG690" s="209"/>
      <c r="EH690" s="209"/>
      <c r="EI690" s="209"/>
      <c r="EJ690" s="299"/>
      <c r="EK690" s="220"/>
      <c r="EL690" s="209"/>
      <c r="EM690" s="209"/>
      <c r="EN690" s="211"/>
      <c r="EO690" s="211"/>
      <c r="EP690" s="217"/>
      <c r="EQ690" s="209"/>
      <c r="ER690" s="209"/>
      <c r="ES690" s="209"/>
      <c r="ET690" s="209"/>
      <c r="EU690" s="209"/>
      <c r="EV690" s="209"/>
      <c r="EW690" s="209"/>
      <c r="EX690" s="209"/>
      <c r="EY690" s="209"/>
      <c r="EZ690" s="209"/>
      <c r="FA690" s="209"/>
      <c r="FB690" s="209"/>
      <c r="FC690" s="209"/>
      <c r="FD690" s="209"/>
      <c r="FE690" s="209"/>
      <c r="FF690" s="220"/>
      <c r="FG690" s="220"/>
      <c r="FH690" s="209"/>
      <c r="FI690" s="209"/>
      <c r="FJ690" s="209"/>
      <c r="FK690" s="209"/>
      <c r="FL690" s="209"/>
      <c r="FM690" s="209"/>
      <c r="FN690" s="209"/>
      <c r="FO690" s="209"/>
      <c r="FP690" s="209"/>
      <c r="FQ690" s="209"/>
      <c r="FR690" s="209"/>
      <c r="FS690" s="209"/>
      <c r="FT690" s="209"/>
      <c r="FU690" s="209"/>
      <c r="FV690" s="209"/>
      <c r="FW690" s="209"/>
      <c r="FX690" s="209"/>
      <c r="FY690" s="209"/>
      <c r="FZ690" s="209"/>
      <c r="GA690" s="209"/>
      <c r="GB690" s="209"/>
      <c r="GC690" s="209"/>
      <c r="GD690" s="209"/>
      <c r="GE690" s="209"/>
      <c r="GF690" s="209"/>
      <c r="GG690" s="209"/>
      <c r="GH690" s="209"/>
      <c r="GI690" s="209"/>
      <c r="GJ690" s="209"/>
      <c r="GK690" s="209"/>
      <c r="GL690" s="209"/>
      <c r="GM690" s="209"/>
      <c r="GN690" s="209"/>
      <c r="GO690" s="209"/>
      <c r="GP690" s="209"/>
      <c r="GQ690" s="209"/>
      <c r="GR690" s="209"/>
      <c r="GS690" s="209"/>
      <c r="GT690" s="209"/>
      <c r="GU690" s="209"/>
      <c r="GV690" s="209"/>
      <c r="GW690" s="209"/>
      <c r="GX690" s="209"/>
      <c r="GY690" s="209"/>
      <c r="GZ690" s="209"/>
      <c r="HA690" s="209"/>
      <c r="HB690" s="209"/>
      <c r="HC690" s="209"/>
      <c r="HD690" s="209"/>
      <c r="HE690" s="209"/>
      <c r="HF690" s="209"/>
      <c r="HG690" s="209"/>
      <c r="HH690" s="209"/>
      <c r="HI690" s="209"/>
      <c r="HJ690" s="209"/>
      <c r="HK690" s="209"/>
      <c r="HL690" s="209"/>
      <c r="HM690" s="209"/>
      <c r="HN690" s="209"/>
      <c r="HO690" s="209"/>
      <c r="HP690" s="209"/>
      <c r="HQ690" s="209"/>
      <c r="HR690" s="209"/>
      <c r="HS690" s="209"/>
      <c r="HT690" s="209"/>
      <c r="HU690" s="209"/>
      <c r="HV690" s="209"/>
      <c r="HW690" s="209"/>
      <c r="HX690" s="209"/>
      <c r="HY690" s="209"/>
      <c r="HZ690" s="209"/>
      <c r="IA690" s="209"/>
      <c r="IB690" s="209"/>
      <c r="IC690" s="209"/>
      <c r="ID690" s="209"/>
      <c r="IE690" s="209"/>
      <c r="IF690" s="209"/>
      <c r="IG690" s="209"/>
      <c r="IH690" s="209"/>
      <c r="II690" s="209"/>
      <c r="IJ690" s="209"/>
      <c r="IK690" s="209"/>
      <c r="IL690" s="209"/>
      <c r="IM690" s="209"/>
      <c r="IN690" s="209"/>
      <c r="IO690" s="209"/>
      <c r="IP690" s="209"/>
      <c r="IQ690" s="209"/>
      <c r="IR690" s="209"/>
      <c r="IS690" s="209"/>
      <c r="IT690" s="209"/>
      <c r="IU690" s="209"/>
      <c r="IV690" s="209"/>
      <c r="IW690" s="209"/>
      <c r="IX690" s="209"/>
      <c r="IY690" s="209"/>
      <c r="IZ690" s="209"/>
      <c r="JA690" s="209"/>
      <c r="JB690" s="209"/>
      <c r="JC690" s="209"/>
      <c r="JD690" s="209"/>
      <c r="JE690" s="209"/>
      <c r="JF690" s="209"/>
      <c r="JG690" s="209"/>
    </row>
    <row r="691" spans="102:267" hidden="1">
      <c r="CX691" s="211"/>
      <c r="CY691" s="217"/>
      <c r="CZ691" s="217"/>
      <c r="DA691" s="217"/>
      <c r="DB691" s="462"/>
      <c r="DC691" s="217"/>
      <c r="DD691" s="209"/>
      <c r="DE691" s="209"/>
      <c r="DF691" s="1561"/>
      <c r="DG691" s="1561"/>
      <c r="DH691" s="209"/>
      <c r="DI691" s="209"/>
      <c r="DJ691" s="217"/>
      <c r="DK691" s="209"/>
      <c r="DL691" s="217"/>
      <c r="DM691" s="209"/>
      <c r="DN691" s="209"/>
      <c r="DO691" s="209"/>
      <c r="DP691" s="209"/>
      <c r="DQ691" s="1561"/>
      <c r="DR691" s="209"/>
      <c r="DS691" s="209"/>
      <c r="DT691" s="209"/>
      <c r="DU691" s="209"/>
      <c r="DV691" s="209"/>
      <c r="DW691" s="1561"/>
      <c r="DX691" s="1561"/>
      <c r="DY691" s="209"/>
      <c r="DZ691" s="209"/>
      <c r="EA691" s="209"/>
      <c r="EB691" s="209"/>
      <c r="EC691" s="209"/>
      <c r="ED691" s="209"/>
      <c r="EE691" s="209"/>
      <c r="EF691" s="209"/>
      <c r="EG691" s="209"/>
      <c r="EH691" s="209"/>
      <c r="EI691" s="209"/>
      <c r="EJ691" s="299"/>
      <c r="EK691" s="220"/>
      <c r="EL691" s="209"/>
      <c r="EM691" s="209"/>
      <c r="EN691" s="211"/>
      <c r="EO691" s="211"/>
      <c r="EP691" s="217"/>
      <c r="EQ691" s="209"/>
      <c r="ER691" s="209"/>
      <c r="ES691" s="209"/>
      <c r="ET691" s="209"/>
      <c r="EU691" s="209"/>
      <c r="EV691" s="209"/>
      <c r="EW691" s="209"/>
      <c r="EX691" s="209"/>
      <c r="EY691" s="209"/>
      <c r="EZ691" s="209"/>
      <c r="FA691" s="209"/>
      <c r="FB691" s="209"/>
      <c r="FC691" s="209"/>
      <c r="FD691" s="209"/>
      <c r="FE691" s="209"/>
      <c r="FF691" s="220"/>
      <c r="FG691" s="220"/>
      <c r="FH691" s="209"/>
      <c r="FI691" s="209"/>
      <c r="FJ691" s="209"/>
      <c r="FK691" s="209"/>
      <c r="FL691" s="209"/>
      <c r="FM691" s="209"/>
      <c r="FN691" s="209"/>
      <c r="FO691" s="209"/>
      <c r="FP691" s="209"/>
      <c r="FQ691" s="209"/>
      <c r="FR691" s="209"/>
      <c r="FS691" s="209"/>
      <c r="FT691" s="209"/>
      <c r="FU691" s="209"/>
      <c r="FV691" s="209"/>
      <c r="FW691" s="209"/>
      <c r="FX691" s="209"/>
      <c r="FY691" s="209"/>
      <c r="FZ691" s="209"/>
      <c r="GA691" s="209"/>
      <c r="GB691" s="209"/>
      <c r="GC691" s="209"/>
      <c r="GD691" s="209"/>
      <c r="GE691" s="209"/>
      <c r="GF691" s="209"/>
      <c r="GG691" s="209"/>
      <c r="GH691" s="209"/>
      <c r="GI691" s="209"/>
      <c r="GJ691" s="209"/>
      <c r="GK691" s="209"/>
      <c r="GL691" s="209"/>
      <c r="GM691" s="209"/>
      <c r="GN691" s="209"/>
      <c r="GO691" s="209"/>
      <c r="GP691" s="209"/>
      <c r="GQ691" s="209"/>
      <c r="GR691" s="209"/>
      <c r="GS691" s="209"/>
      <c r="GT691" s="209"/>
      <c r="GU691" s="209"/>
      <c r="GV691" s="209"/>
      <c r="GW691" s="209"/>
      <c r="GX691" s="209"/>
      <c r="GY691" s="209"/>
      <c r="GZ691" s="209"/>
      <c r="HA691" s="209"/>
      <c r="HB691" s="209"/>
      <c r="HC691" s="209"/>
      <c r="HD691" s="209"/>
      <c r="HE691" s="209"/>
      <c r="HF691" s="209"/>
      <c r="HG691" s="209"/>
      <c r="HH691" s="209"/>
      <c r="HI691" s="209"/>
      <c r="HJ691" s="209"/>
      <c r="HK691" s="209"/>
      <c r="HL691" s="209"/>
      <c r="HM691" s="209"/>
      <c r="HN691" s="209"/>
      <c r="HO691" s="209"/>
      <c r="HP691" s="209"/>
      <c r="HQ691" s="209"/>
      <c r="HR691" s="209"/>
      <c r="HS691" s="209"/>
      <c r="HT691" s="209"/>
      <c r="HU691" s="209"/>
      <c r="HV691" s="209"/>
      <c r="HW691" s="209"/>
      <c r="HX691" s="209"/>
      <c r="HY691" s="209"/>
      <c r="HZ691" s="209"/>
      <c r="IA691" s="209"/>
      <c r="IB691" s="209"/>
      <c r="IC691" s="209"/>
      <c r="ID691" s="209"/>
      <c r="IE691" s="209"/>
      <c r="IF691" s="209"/>
      <c r="IG691" s="209"/>
      <c r="IH691" s="209"/>
      <c r="II691" s="209"/>
      <c r="IJ691" s="209"/>
      <c r="IK691" s="209"/>
      <c r="IL691" s="209"/>
      <c r="IM691" s="209"/>
      <c r="IN691" s="209"/>
      <c r="IO691" s="209"/>
      <c r="IP691" s="209"/>
      <c r="IQ691" s="209"/>
      <c r="IR691" s="209"/>
      <c r="IS691" s="209"/>
      <c r="IT691" s="209"/>
      <c r="IU691" s="209"/>
      <c r="IV691" s="209"/>
      <c r="IW691" s="209"/>
      <c r="IX691" s="209"/>
      <c r="IY691" s="209"/>
      <c r="IZ691" s="209"/>
      <c r="JA691" s="209"/>
      <c r="JB691" s="209"/>
      <c r="JC691" s="209"/>
      <c r="JD691" s="209"/>
      <c r="JE691" s="209"/>
      <c r="JF691" s="209"/>
      <c r="JG691" s="209"/>
    </row>
    <row r="692" spans="102:267" hidden="1">
      <c r="CX692" s="211"/>
      <c r="CY692" s="217"/>
      <c r="CZ692" s="217"/>
      <c r="DA692" s="217"/>
      <c r="DB692" s="462"/>
      <c r="DC692" s="217"/>
      <c r="DD692" s="209"/>
      <c r="DE692" s="209"/>
      <c r="DF692" s="1561"/>
      <c r="DG692" s="1561"/>
      <c r="DH692" s="209"/>
      <c r="DI692" s="209"/>
      <c r="DJ692" s="217"/>
      <c r="DK692" s="209"/>
      <c r="DL692" s="217"/>
      <c r="DM692" s="209"/>
      <c r="DN692" s="209"/>
      <c r="DO692" s="209"/>
      <c r="DP692" s="209"/>
      <c r="DQ692" s="1561"/>
      <c r="DR692" s="209"/>
      <c r="DS692" s="209"/>
      <c r="DT692" s="209"/>
      <c r="DU692" s="209"/>
      <c r="DV692" s="209"/>
      <c r="DW692" s="1561"/>
      <c r="DX692" s="1561"/>
      <c r="DY692" s="209"/>
      <c r="DZ692" s="209"/>
      <c r="EA692" s="209"/>
      <c r="EB692" s="209"/>
      <c r="EC692" s="209"/>
      <c r="ED692" s="209"/>
      <c r="EE692" s="209"/>
      <c r="EF692" s="209"/>
      <c r="EG692" s="209"/>
      <c r="EH692" s="209"/>
      <c r="EI692" s="209"/>
      <c r="EJ692" s="299"/>
      <c r="EK692" s="220"/>
      <c r="EL692" s="209"/>
      <c r="EM692" s="209"/>
      <c r="EN692" s="211"/>
      <c r="EO692" s="211"/>
      <c r="EP692" s="217"/>
      <c r="EQ692" s="209"/>
      <c r="ER692" s="209"/>
      <c r="ES692" s="209"/>
      <c r="ET692" s="209"/>
      <c r="EU692" s="209"/>
      <c r="EV692" s="209"/>
      <c r="EW692" s="209"/>
      <c r="EX692" s="209"/>
      <c r="EY692" s="209"/>
      <c r="EZ692" s="209"/>
      <c r="FA692" s="209"/>
      <c r="FB692" s="209"/>
      <c r="FC692" s="209"/>
      <c r="FD692" s="209"/>
      <c r="FE692" s="209"/>
      <c r="FF692" s="220"/>
      <c r="FG692" s="220"/>
      <c r="FH692" s="209"/>
      <c r="FI692" s="209"/>
      <c r="FJ692" s="209"/>
      <c r="FK692" s="209"/>
      <c r="FL692" s="209"/>
      <c r="FM692" s="209"/>
      <c r="FN692" s="209"/>
      <c r="FO692" s="209"/>
      <c r="FP692" s="209"/>
      <c r="FQ692" s="209"/>
      <c r="FR692" s="209"/>
      <c r="FS692" s="209"/>
      <c r="FT692" s="209"/>
      <c r="FU692" s="209"/>
      <c r="FV692" s="209"/>
      <c r="FW692" s="209"/>
      <c r="FX692" s="209"/>
      <c r="FY692" s="209"/>
      <c r="FZ692" s="209"/>
      <c r="GA692" s="209"/>
      <c r="GB692" s="209"/>
      <c r="GC692" s="209"/>
      <c r="GD692" s="209"/>
      <c r="GE692" s="209"/>
      <c r="GF692" s="209"/>
      <c r="GG692" s="209"/>
      <c r="GH692" s="209"/>
      <c r="GI692" s="209"/>
      <c r="GJ692" s="209"/>
      <c r="GK692" s="209"/>
      <c r="GL692" s="209"/>
      <c r="GM692" s="209"/>
      <c r="GN692" s="209"/>
      <c r="GO692" s="209"/>
      <c r="GP692" s="209"/>
      <c r="GQ692" s="209"/>
      <c r="GR692" s="209"/>
      <c r="GS692" s="209"/>
      <c r="GT692" s="209"/>
      <c r="GU692" s="209"/>
      <c r="GV692" s="209"/>
      <c r="GW692" s="209"/>
      <c r="GX692" s="209"/>
      <c r="GY692" s="209"/>
      <c r="GZ692" s="209"/>
      <c r="HA692" s="209"/>
      <c r="HB692" s="209"/>
      <c r="HC692" s="209"/>
      <c r="HD692" s="209"/>
      <c r="HE692" s="209"/>
      <c r="HF692" s="209"/>
      <c r="HG692" s="209"/>
      <c r="HH692" s="209"/>
      <c r="HI692" s="209"/>
      <c r="HJ692" s="209"/>
      <c r="HK692" s="209"/>
      <c r="HL692" s="209"/>
      <c r="HM692" s="209"/>
      <c r="HN692" s="209"/>
      <c r="HO692" s="209"/>
      <c r="HP692" s="209"/>
      <c r="HQ692" s="209"/>
      <c r="HR692" s="209"/>
      <c r="HS692" s="209"/>
      <c r="HT692" s="209"/>
      <c r="HU692" s="209"/>
      <c r="HV692" s="209"/>
      <c r="HW692" s="209"/>
      <c r="HX692" s="209"/>
      <c r="HY692" s="209"/>
      <c r="HZ692" s="209"/>
      <c r="IA692" s="209"/>
      <c r="IB692" s="209"/>
      <c r="IC692" s="209"/>
      <c r="ID692" s="209"/>
      <c r="IE692" s="209"/>
      <c r="IF692" s="209"/>
      <c r="IG692" s="209"/>
      <c r="IH692" s="209"/>
      <c r="II692" s="209"/>
      <c r="IJ692" s="209"/>
      <c r="IK692" s="209"/>
      <c r="IL692" s="209"/>
      <c r="IM692" s="209"/>
      <c r="IN692" s="209"/>
      <c r="IO692" s="209"/>
      <c r="IP692" s="209"/>
      <c r="IQ692" s="209"/>
      <c r="IR692" s="209"/>
      <c r="IS692" s="209"/>
      <c r="IT692" s="209"/>
      <c r="IU692" s="209"/>
      <c r="IV692" s="209"/>
      <c r="IW692" s="209"/>
      <c r="IX692" s="209"/>
      <c r="IY692" s="209"/>
      <c r="IZ692" s="209"/>
      <c r="JA692" s="209"/>
      <c r="JB692" s="209"/>
      <c r="JC692" s="209"/>
      <c r="JD692" s="209"/>
      <c r="JE692" s="209"/>
      <c r="JF692" s="209"/>
      <c r="JG692" s="209"/>
    </row>
    <row r="693" spans="102:267" hidden="1">
      <c r="CX693" s="211"/>
      <c r="CY693" s="217"/>
      <c r="CZ693" s="217"/>
      <c r="DA693" s="217"/>
      <c r="DB693" s="462"/>
      <c r="DC693" s="217"/>
      <c r="DD693" s="209"/>
      <c r="DE693" s="209"/>
      <c r="DF693" s="1561"/>
      <c r="DG693" s="1561"/>
      <c r="DH693" s="209"/>
      <c r="DI693" s="209"/>
      <c r="DJ693" s="217"/>
      <c r="DK693" s="209"/>
      <c r="DL693" s="217"/>
      <c r="DM693" s="209"/>
      <c r="DN693" s="209"/>
      <c r="DO693" s="209"/>
      <c r="DP693" s="209"/>
      <c r="DQ693" s="1561"/>
      <c r="DR693" s="209"/>
      <c r="DS693" s="209"/>
      <c r="DT693" s="209"/>
      <c r="DU693" s="209"/>
      <c r="DV693" s="209"/>
      <c r="DW693" s="1561"/>
      <c r="DX693" s="1561"/>
      <c r="DY693" s="209"/>
      <c r="DZ693" s="209"/>
      <c r="EA693" s="209"/>
      <c r="EB693" s="209"/>
      <c r="EC693" s="209"/>
      <c r="ED693" s="209"/>
      <c r="EE693" s="209"/>
      <c r="EF693" s="209"/>
      <c r="EG693" s="209"/>
      <c r="EH693" s="209"/>
      <c r="EI693" s="209"/>
      <c r="EJ693" s="299"/>
      <c r="EK693" s="220"/>
      <c r="EL693" s="209"/>
      <c r="EM693" s="209"/>
      <c r="EN693" s="211"/>
      <c r="EO693" s="211"/>
      <c r="EP693" s="217"/>
      <c r="EQ693" s="209"/>
      <c r="ER693" s="209"/>
      <c r="ES693" s="209"/>
      <c r="ET693" s="209"/>
      <c r="EU693" s="209"/>
      <c r="EV693" s="209"/>
      <c r="EW693" s="209"/>
      <c r="EX693" s="209"/>
      <c r="EY693" s="209"/>
      <c r="EZ693" s="209"/>
      <c r="FA693" s="209"/>
      <c r="FB693" s="209"/>
      <c r="FC693" s="209"/>
      <c r="FD693" s="209"/>
      <c r="FE693" s="209"/>
      <c r="FF693" s="220"/>
      <c r="FG693" s="220"/>
      <c r="FH693" s="209"/>
      <c r="FI693" s="209"/>
      <c r="FJ693" s="209"/>
      <c r="FK693" s="209"/>
      <c r="FL693" s="209"/>
      <c r="FM693" s="209"/>
      <c r="FN693" s="209"/>
      <c r="FO693" s="209"/>
      <c r="FP693" s="209"/>
      <c r="FQ693" s="209"/>
      <c r="FR693" s="209"/>
      <c r="FS693" s="209"/>
      <c r="FT693" s="209"/>
      <c r="FU693" s="209"/>
      <c r="FV693" s="209"/>
      <c r="FW693" s="209"/>
      <c r="FX693" s="209"/>
      <c r="FY693" s="209"/>
      <c r="FZ693" s="209"/>
      <c r="GA693" s="209"/>
      <c r="GB693" s="209"/>
      <c r="GC693" s="209"/>
      <c r="GD693" s="209"/>
      <c r="GE693" s="209"/>
      <c r="GF693" s="209"/>
      <c r="GG693" s="209"/>
      <c r="GH693" s="209"/>
      <c r="GI693" s="209"/>
      <c r="GJ693" s="209"/>
      <c r="GK693" s="209"/>
      <c r="GL693" s="209"/>
      <c r="GM693" s="209"/>
      <c r="GN693" s="209"/>
      <c r="GO693" s="209"/>
      <c r="GP693" s="209"/>
      <c r="GQ693" s="209"/>
      <c r="GR693" s="209"/>
      <c r="GS693" s="209"/>
      <c r="GT693" s="209"/>
      <c r="GU693" s="209"/>
      <c r="GV693" s="209"/>
      <c r="GW693" s="209"/>
      <c r="GX693" s="209"/>
      <c r="GY693" s="209"/>
      <c r="GZ693" s="209"/>
      <c r="HA693" s="209"/>
      <c r="HB693" s="209"/>
      <c r="HC693" s="209"/>
      <c r="HD693" s="209"/>
      <c r="HE693" s="209"/>
      <c r="HF693" s="209"/>
      <c r="HG693" s="209"/>
      <c r="HH693" s="209"/>
      <c r="HI693" s="209"/>
      <c r="HJ693" s="209"/>
      <c r="HK693" s="209"/>
      <c r="HL693" s="209"/>
      <c r="HM693" s="209"/>
      <c r="HN693" s="209"/>
      <c r="HO693" s="209"/>
      <c r="HP693" s="209"/>
      <c r="HQ693" s="209"/>
      <c r="HR693" s="209"/>
      <c r="HS693" s="209"/>
      <c r="HT693" s="209"/>
      <c r="HU693" s="209"/>
      <c r="HV693" s="209"/>
      <c r="HW693" s="209"/>
      <c r="HX693" s="209"/>
      <c r="HY693" s="209"/>
      <c r="HZ693" s="209"/>
      <c r="IA693" s="209"/>
      <c r="IB693" s="209"/>
      <c r="IC693" s="209"/>
      <c r="ID693" s="209"/>
      <c r="IE693" s="209"/>
      <c r="IF693" s="209"/>
      <c r="IG693" s="209"/>
      <c r="IH693" s="209"/>
      <c r="II693" s="209"/>
      <c r="IJ693" s="209"/>
      <c r="IK693" s="209"/>
      <c r="IL693" s="209"/>
      <c r="IM693" s="209"/>
      <c r="IN693" s="209"/>
      <c r="IO693" s="209"/>
      <c r="IP693" s="209"/>
      <c r="IQ693" s="209"/>
      <c r="IR693" s="209"/>
      <c r="IS693" s="209"/>
      <c r="IT693" s="209"/>
      <c r="IU693" s="209"/>
      <c r="IV693" s="209"/>
      <c r="IW693" s="209"/>
      <c r="IX693" s="209"/>
      <c r="IY693" s="209"/>
      <c r="IZ693" s="209"/>
      <c r="JA693" s="209"/>
      <c r="JB693" s="209"/>
      <c r="JC693" s="209"/>
      <c r="JD693" s="209"/>
      <c r="JE693" s="209"/>
      <c r="JF693" s="209"/>
      <c r="JG693" s="209"/>
    </row>
    <row r="694" spans="102:267" hidden="1">
      <c r="CX694" s="211"/>
      <c r="CY694" s="217"/>
      <c r="CZ694" s="217"/>
      <c r="DA694" s="217"/>
      <c r="DB694" s="462"/>
      <c r="DC694" s="217"/>
      <c r="DD694" s="209"/>
      <c r="DE694" s="209"/>
      <c r="DF694" s="1561"/>
      <c r="DG694" s="1561"/>
      <c r="DH694" s="209"/>
      <c r="DI694" s="209"/>
      <c r="DJ694" s="217"/>
      <c r="DK694" s="209"/>
      <c r="DL694" s="217"/>
      <c r="DM694" s="209"/>
      <c r="DN694" s="209"/>
      <c r="DO694" s="209"/>
      <c r="DP694" s="209"/>
      <c r="DQ694" s="1561"/>
      <c r="DR694" s="209"/>
      <c r="DS694" s="209"/>
      <c r="DT694" s="209"/>
      <c r="DU694" s="209"/>
      <c r="DV694" s="209"/>
      <c r="DW694" s="1561"/>
      <c r="DX694" s="1561"/>
      <c r="DY694" s="209"/>
      <c r="DZ694" s="209"/>
      <c r="EA694" s="209"/>
      <c r="EB694" s="209"/>
      <c r="EC694" s="209"/>
      <c r="ED694" s="209"/>
      <c r="EE694" s="209"/>
      <c r="EF694" s="209"/>
      <c r="EG694" s="209"/>
      <c r="EH694" s="209"/>
      <c r="EI694" s="209"/>
      <c r="EJ694" s="299"/>
      <c r="EK694" s="220"/>
      <c r="EL694" s="209"/>
      <c r="EM694" s="209"/>
      <c r="EN694" s="211"/>
      <c r="EO694" s="211"/>
      <c r="EP694" s="217"/>
      <c r="EQ694" s="209"/>
      <c r="ER694" s="209"/>
      <c r="ES694" s="209"/>
      <c r="ET694" s="209"/>
      <c r="EU694" s="209"/>
      <c r="EV694" s="209"/>
      <c r="EW694" s="209"/>
      <c r="EX694" s="209"/>
      <c r="EY694" s="209"/>
      <c r="EZ694" s="209"/>
      <c r="FA694" s="209"/>
      <c r="FB694" s="209"/>
      <c r="FC694" s="209"/>
      <c r="FD694" s="209"/>
      <c r="FE694" s="209"/>
      <c r="FF694" s="220"/>
      <c r="FG694" s="220"/>
      <c r="FH694" s="209"/>
      <c r="FI694" s="209"/>
      <c r="FJ694" s="209"/>
      <c r="FK694" s="209"/>
      <c r="FL694" s="209"/>
      <c r="FM694" s="209"/>
      <c r="FN694" s="209"/>
      <c r="FO694" s="209"/>
      <c r="FP694" s="209"/>
      <c r="FQ694" s="209"/>
      <c r="FR694" s="209"/>
      <c r="FS694" s="209"/>
      <c r="FT694" s="209"/>
      <c r="FU694" s="209"/>
      <c r="FV694" s="209"/>
      <c r="FW694" s="209"/>
      <c r="FX694" s="209"/>
      <c r="FY694" s="209"/>
      <c r="FZ694" s="209"/>
      <c r="GA694" s="209"/>
      <c r="GB694" s="209"/>
      <c r="GC694" s="209"/>
      <c r="GD694" s="209"/>
      <c r="GE694" s="209"/>
      <c r="GF694" s="209"/>
      <c r="GG694" s="209"/>
      <c r="GH694" s="209"/>
      <c r="GI694" s="209"/>
      <c r="GJ694" s="209"/>
      <c r="GK694" s="209"/>
      <c r="GL694" s="209"/>
      <c r="GM694" s="209"/>
      <c r="GN694" s="209"/>
      <c r="GO694" s="209"/>
      <c r="GP694" s="209"/>
      <c r="GQ694" s="209"/>
      <c r="GR694" s="209"/>
      <c r="GS694" s="209"/>
      <c r="GT694" s="209"/>
      <c r="GU694" s="209"/>
      <c r="GV694" s="209"/>
      <c r="GW694" s="209"/>
      <c r="GX694" s="209"/>
      <c r="GY694" s="209"/>
      <c r="GZ694" s="209"/>
      <c r="HA694" s="209"/>
      <c r="HB694" s="209"/>
      <c r="HC694" s="209"/>
      <c r="HD694" s="209"/>
      <c r="HE694" s="209"/>
      <c r="HF694" s="209"/>
      <c r="HG694" s="209"/>
      <c r="HH694" s="209"/>
      <c r="HI694" s="209"/>
      <c r="HJ694" s="209"/>
      <c r="HK694" s="209"/>
      <c r="HL694" s="209"/>
      <c r="HM694" s="209"/>
      <c r="HN694" s="209"/>
      <c r="HO694" s="209"/>
      <c r="HP694" s="209"/>
      <c r="HQ694" s="209"/>
      <c r="HR694" s="209"/>
      <c r="HS694" s="209"/>
      <c r="HT694" s="209"/>
      <c r="HU694" s="209"/>
      <c r="HV694" s="209"/>
      <c r="HW694" s="209"/>
      <c r="HX694" s="209"/>
      <c r="HY694" s="209"/>
      <c r="HZ694" s="209"/>
      <c r="IA694" s="209"/>
      <c r="IB694" s="209"/>
      <c r="IC694" s="209"/>
      <c r="ID694" s="209"/>
      <c r="IE694" s="209"/>
      <c r="IF694" s="209"/>
      <c r="IG694" s="209"/>
      <c r="IH694" s="209"/>
      <c r="II694" s="209"/>
      <c r="IJ694" s="209"/>
      <c r="IK694" s="209"/>
      <c r="IL694" s="209"/>
      <c r="IM694" s="209"/>
      <c r="IN694" s="209"/>
      <c r="IO694" s="209"/>
      <c r="IP694" s="209"/>
      <c r="IQ694" s="209"/>
      <c r="IR694" s="209"/>
      <c r="IS694" s="209"/>
      <c r="IT694" s="209"/>
      <c r="IU694" s="209"/>
      <c r="IV694" s="209"/>
      <c r="IW694" s="209"/>
      <c r="IX694" s="209"/>
      <c r="IY694" s="209"/>
      <c r="IZ694" s="209"/>
      <c r="JA694" s="209"/>
      <c r="JB694" s="209"/>
      <c r="JC694" s="209"/>
      <c r="JD694" s="209"/>
      <c r="JE694" s="209"/>
      <c r="JF694" s="209"/>
      <c r="JG694" s="209"/>
    </row>
    <row r="695" spans="102:267" hidden="1">
      <c r="CX695" s="211"/>
      <c r="CY695" s="217"/>
      <c r="CZ695" s="217"/>
      <c r="DA695" s="217"/>
      <c r="DB695" s="462"/>
      <c r="DC695" s="217"/>
      <c r="DD695" s="209"/>
      <c r="DE695" s="209"/>
      <c r="DF695" s="1561"/>
      <c r="DG695" s="1561"/>
      <c r="DH695" s="209"/>
      <c r="DI695" s="209"/>
      <c r="DJ695" s="217"/>
      <c r="DK695" s="209"/>
      <c r="DL695" s="217"/>
      <c r="DM695" s="209"/>
      <c r="DN695" s="209"/>
      <c r="DO695" s="209"/>
      <c r="DP695" s="209"/>
      <c r="DQ695" s="1561"/>
      <c r="DR695" s="209"/>
      <c r="DS695" s="209"/>
      <c r="DT695" s="209"/>
      <c r="DU695" s="209"/>
      <c r="DV695" s="209"/>
      <c r="DW695" s="1561"/>
      <c r="DX695" s="1561"/>
      <c r="DY695" s="209"/>
      <c r="DZ695" s="209"/>
      <c r="EA695" s="209"/>
      <c r="EB695" s="209"/>
      <c r="EC695" s="209"/>
      <c r="ED695" s="209"/>
      <c r="EE695" s="209"/>
      <c r="EF695" s="209"/>
      <c r="EG695" s="209"/>
      <c r="EH695" s="209"/>
      <c r="EI695" s="209"/>
      <c r="EJ695" s="299"/>
      <c r="EK695" s="220"/>
      <c r="EL695" s="209"/>
      <c r="EM695" s="209"/>
      <c r="EN695" s="211"/>
      <c r="EO695" s="211"/>
      <c r="EP695" s="217"/>
      <c r="EQ695" s="209"/>
      <c r="ER695" s="209"/>
      <c r="ES695" s="209"/>
      <c r="ET695" s="209"/>
      <c r="EU695" s="209"/>
      <c r="EV695" s="209"/>
      <c r="EW695" s="209"/>
      <c r="EX695" s="209"/>
      <c r="EY695" s="209"/>
      <c r="EZ695" s="209"/>
      <c r="FA695" s="209"/>
      <c r="FB695" s="209"/>
      <c r="FC695" s="209"/>
      <c r="FD695" s="209"/>
      <c r="FE695" s="209"/>
      <c r="FF695" s="220"/>
      <c r="FG695" s="220"/>
      <c r="FH695" s="209"/>
      <c r="FI695" s="209"/>
      <c r="FJ695" s="209"/>
      <c r="FK695" s="209"/>
      <c r="FL695" s="209"/>
      <c r="FM695" s="209"/>
      <c r="FN695" s="209"/>
      <c r="FO695" s="209"/>
      <c r="FP695" s="209"/>
      <c r="FQ695" s="209"/>
      <c r="FR695" s="209"/>
      <c r="FS695" s="209"/>
      <c r="FT695" s="209"/>
      <c r="FU695" s="209"/>
      <c r="FV695" s="209"/>
      <c r="FW695" s="209"/>
      <c r="FX695" s="209"/>
      <c r="FY695" s="209"/>
      <c r="FZ695" s="209"/>
      <c r="GA695" s="209"/>
      <c r="GB695" s="209"/>
      <c r="GC695" s="209"/>
      <c r="GD695" s="209"/>
      <c r="GE695" s="209"/>
      <c r="GF695" s="209"/>
      <c r="GG695" s="209"/>
      <c r="GH695" s="209"/>
      <c r="GI695" s="209"/>
      <c r="GJ695" s="209"/>
      <c r="GK695" s="209"/>
      <c r="GL695" s="209"/>
      <c r="GM695" s="209"/>
      <c r="GN695" s="209"/>
      <c r="GO695" s="209"/>
      <c r="GP695" s="209"/>
      <c r="GQ695" s="209"/>
      <c r="GR695" s="209"/>
      <c r="GS695" s="209"/>
      <c r="GT695" s="209"/>
      <c r="GU695" s="209"/>
      <c r="GV695" s="209"/>
      <c r="GW695" s="209"/>
      <c r="GX695" s="209"/>
      <c r="GY695" s="209"/>
      <c r="GZ695" s="209"/>
      <c r="HA695" s="209"/>
      <c r="HB695" s="209"/>
      <c r="HC695" s="209"/>
      <c r="HD695" s="209"/>
      <c r="HE695" s="209"/>
      <c r="HF695" s="209"/>
      <c r="HG695" s="209"/>
      <c r="HH695" s="209"/>
      <c r="HI695" s="209"/>
      <c r="HJ695" s="209"/>
      <c r="HK695" s="209"/>
      <c r="HL695" s="209"/>
      <c r="HM695" s="209"/>
      <c r="HN695" s="209"/>
      <c r="HO695" s="209"/>
      <c r="HP695" s="209"/>
      <c r="HQ695" s="209"/>
      <c r="HR695" s="209"/>
      <c r="HS695" s="209"/>
      <c r="HT695" s="209"/>
      <c r="HU695" s="209"/>
      <c r="HV695" s="209"/>
      <c r="HW695" s="209"/>
      <c r="HX695" s="209"/>
      <c r="HY695" s="209"/>
      <c r="HZ695" s="209"/>
      <c r="IA695" s="209"/>
      <c r="IB695" s="209"/>
      <c r="IC695" s="209"/>
      <c r="ID695" s="209"/>
      <c r="IE695" s="209"/>
      <c r="IF695" s="209"/>
      <c r="IG695" s="209"/>
      <c r="IH695" s="209"/>
      <c r="II695" s="209"/>
      <c r="IJ695" s="209"/>
      <c r="IK695" s="209"/>
      <c r="IL695" s="209"/>
      <c r="IM695" s="209"/>
      <c r="IN695" s="209"/>
      <c r="IO695" s="209"/>
      <c r="IP695" s="209"/>
      <c r="IQ695" s="209"/>
      <c r="IR695" s="209"/>
      <c r="IS695" s="209"/>
      <c r="IT695" s="209"/>
      <c r="IU695" s="209"/>
      <c r="IV695" s="209"/>
      <c r="IW695" s="209"/>
      <c r="IX695" s="209"/>
      <c r="IY695" s="209"/>
      <c r="IZ695" s="209"/>
      <c r="JA695" s="209"/>
      <c r="JB695" s="209"/>
      <c r="JC695" s="209"/>
      <c r="JD695" s="209"/>
      <c r="JE695" s="209"/>
      <c r="JF695" s="209"/>
      <c r="JG695" s="209"/>
    </row>
    <row r="696" spans="102:267" hidden="1">
      <c r="CX696" s="211"/>
      <c r="CY696" s="217"/>
      <c r="CZ696" s="217"/>
      <c r="DA696" s="217"/>
      <c r="DB696" s="462"/>
      <c r="DC696" s="217"/>
      <c r="DD696" s="209"/>
      <c r="DE696" s="209"/>
      <c r="DF696" s="1561"/>
      <c r="DG696" s="1561"/>
      <c r="DH696" s="209"/>
      <c r="DI696" s="209"/>
      <c r="DJ696" s="217"/>
      <c r="DK696" s="209"/>
      <c r="DL696" s="217"/>
      <c r="DM696" s="209"/>
      <c r="DN696" s="209"/>
      <c r="DO696" s="209"/>
      <c r="DP696" s="209"/>
      <c r="DQ696" s="1561"/>
      <c r="DR696" s="209"/>
      <c r="DS696" s="209"/>
      <c r="DT696" s="209"/>
      <c r="DU696" s="209"/>
      <c r="DV696" s="209"/>
      <c r="DW696" s="1561"/>
      <c r="DX696" s="1561"/>
      <c r="DY696" s="209"/>
      <c r="DZ696" s="209"/>
      <c r="EA696" s="209"/>
      <c r="EB696" s="209"/>
      <c r="EC696" s="209"/>
      <c r="ED696" s="209"/>
      <c r="EE696" s="209"/>
      <c r="EF696" s="209"/>
      <c r="EG696" s="209"/>
      <c r="EH696" s="209"/>
      <c r="EI696" s="209"/>
      <c r="EJ696" s="299"/>
      <c r="EK696" s="220"/>
      <c r="EL696" s="209"/>
      <c r="EM696" s="209"/>
      <c r="EN696" s="211"/>
      <c r="EO696" s="211"/>
      <c r="EP696" s="217"/>
      <c r="EQ696" s="209"/>
      <c r="ER696" s="209"/>
      <c r="ES696" s="209"/>
      <c r="ET696" s="209"/>
      <c r="EU696" s="209"/>
      <c r="EV696" s="209"/>
      <c r="EW696" s="209"/>
      <c r="EX696" s="209"/>
      <c r="EY696" s="209"/>
      <c r="EZ696" s="209"/>
      <c r="FA696" s="209"/>
      <c r="FB696" s="209"/>
      <c r="FC696" s="209"/>
      <c r="FD696" s="209"/>
      <c r="FE696" s="209"/>
      <c r="FF696" s="220"/>
      <c r="FG696" s="220"/>
      <c r="FH696" s="209"/>
      <c r="FI696" s="209"/>
      <c r="FJ696" s="209"/>
      <c r="FK696" s="209"/>
      <c r="FL696" s="209"/>
      <c r="FM696" s="209"/>
      <c r="FN696" s="209"/>
      <c r="FO696" s="209"/>
      <c r="FP696" s="209"/>
      <c r="FQ696" s="209"/>
      <c r="FR696" s="209"/>
      <c r="FS696" s="209"/>
      <c r="FT696" s="209"/>
      <c r="FU696" s="209"/>
      <c r="FV696" s="209"/>
      <c r="FW696" s="209"/>
      <c r="FX696" s="209"/>
      <c r="FY696" s="209"/>
      <c r="FZ696" s="209"/>
      <c r="GA696" s="209"/>
      <c r="GB696" s="209"/>
      <c r="GC696" s="209"/>
      <c r="GD696" s="209"/>
      <c r="GE696" s="209"/>
      <c r="GF696" s="209"/>
      <c r="GG696" s="209"/>
      <c r="GH696" s="209"/>
      <c r="GI696" s="209"/>
      <c r="GJ696" s="209"/>
      <c r="GK696" s="209"/>
      <c r="GL696" s="209"/>
      <c r="GM696" s="209"/>
      <c r="GN696" s="209"/>
      <c r="GO696" s="209"/>
      <c r="GP696" s="209"/>
      <c r="GQ696" s="209"/>
      <c r="GR696" s="209"/>
      <c r="GS696" s="209"/>
      <c r="GT696" s="209"/>
      <c r="GU696" s="209"/>
      <c r="GV696" s="209"/>
      <c r="GW696" s="209"/>
      <c r="GX696" s="209"/>
      <c r="GY696" s="209"/>
      <c r="GZ696" s="209"/>
      <c r="HA696" s="209"/>
      <c r="HB696" s="209"/>
      <c r="HC696" s="209"/>
      <c r="HD696" s="209"/>
      <c r="HE696" s="209"/>
      <c r="HF696" s="209"/>
      <c r="HG696" s="209"/>
      <c r="HH696" s="209"/>
      <c r="HI696" s="209"/>
      <c r="HJ696" s="209"/>
      <c r="HK696" s="209"/>
      <c r="HL696" s="209"/>
      <c r="HM696" s="209"/>
      <c r="HN696" s="209"/>
      <c r="HO696" s="209"/>
      <c r="HP696" s="209"/>
      <c r="HQ696" s="209"/>
      <c r="HR696" s="209"/>
      <c r="HS696" s="209"/>
      <c r="HT696" s="209"/>
      <c r="HU696" s="209"/>
      <c r="HV696" s="209"/>
      <c r="HW696" s="209"/>
      <c r="HX696" s="209"/>
      <c r="HY696" s="209"/>
      <c r="HZ696" s="209"/>
      <c r="IA696" s="209"/>
      <c r="IB696" s="209"/>
      <c r="IC696" s="209"/>
      <c r="ID696" s="209"/>
      <c r="IE696" s="209"/>
      <c r="IF696" s="209"/>
      <c r="IG696" s="209"/>
      <c r="IH696" s="209"/>
      <c r="II696" s="209"/>
      <c r="IJ696" s="209"/>
      <c r="IK696" s="209"/>
      <c r="IL696" s="209"/>
      <c r="IM696" s="209"/>
      <c r="IN696" s="209"/>
      <c r="IO696" s="209"/>
      <c r="IP696" s="209"/>
      <c r="IQ696" s="209"/>
      <c r="IR696" s="209"/>
      <c r="IS696" s="209"/>
      <c r="IT696" s="209"/>
      <c r="IU696" s="209"/>
      <c r="IV696" s="209"/>
      <c r="IW696" s="209"/>
      <c r="IX696" s="209"/>
      <c r="IY696" s="209"/>
      <c r="IZ696" s="209"/>
      <c r="JA696" s="209"/>
      <c r="JB696" s="209"/>
      <c r="JC696" s="209"/>
      <c r="JD696" s="209"/>
      <c r="JE696" s="209"/>
      <c r="JF696" s="209"/>
      <c r="JG696" s="209"/>
    </row>
    <row r="697" spans="102:267" hidden="1">
      <c r="CX697" s="211"/>
      <c r="CY697" s="217"/>
      <c r="CZ697" s="217"/>
      <c r="DA697" s="217"/>
      <c r="DB697" s="462"/>
      <c r="DC697" s="217"/>
      <c r="DD697" s="209"/>
      <c r="DE697" s="209"/>
      <c r="DF697" s="1561"/>
      <c r="DG697" s="1561"/>
      <c r="DH697" s="209"/>
      <c r="DI697" s="209"/>
      <c r="DJ697" s="217"/>
      <c r="DK697" s="209"/>
      <c r="DL697" s="217"/>
      <c r="DM697" s="209"/>
      <c r="DN697" s="209"/>
      <c r="DO697" s="209"/>
      <c r="DP697" s="209"/>
      <c r="DQ697" s="1561"/>
      <c r="DR697" s="209"/>
      <c r="DS697" s="209"/>
      <c r="DT697" s="209"/>
      <c r="DU697" s="209"/>
      <c r="DV697" s="209"/>
      <c r="DW697" s="1561"/>
      <c r="DX697" s="1561"/>
      <c r="DY697" s="209"/>
      <c r="DZ697" s="209"/>
      <c r="EA697" s="209"/>
      <c r="EB697" s="209"/>
      <c r="EC697" s="209"/>
      <c r="ED697" s="209"/>
      <c r="EE697" s="209"/>
      <c r="EF697" s="209"/>
      <c r="EG697" s="209"/>
      <c r="EH697" s="209"/>
      <c r="EI697" s="209"/>
      <c r="EJ697" s="299"/>
      <c r="EK697" s="220"/>
      <c r="EL697" s="209"/>
      <c r="EM697" s="209"/>
      <c r="EN697" s="211"/>
      <c r="EO697" s="211"/>
      <c r="EP697" s="217"/>
      <c r="EQ697" s="209"/>
      <c r="ER697" s="209"/>
      <c r="ES697" s="209"/>
      <c r="ET697" s="209"/>
      <c r="EU697" s="209"/>
      <c r="EV697" s="209"/>
      <c r="EW697" s="209"/>
      <c r="EX697" s="209"/>
      <c r="EY697" s="209"/>
      <c r="EZ697" s="209"/>
      <c r="FA697" s="209"/>
      <c r="FB697" s="209"/>
      <c r="FC697" s="209"/>
      <c r="FD697" s="209"/>
      <c r="FE697" s="209"/>
      <c r="FF697" s="220"/>
      <c r="FG697" s="220"/>
      <c r="FH697" s="209"/>
      <c r="FI697" s="209"/>
      <c r="FJ697" s="209"/>
      <c r="FK697" s="209"/>
      <c r="FL697" s="209"/>
      <c r="FM697" s="209"/>
      <c r="FN697" s="209"/>
      <c r="FO697" s="209"/>
      <c r="FP697" s="209"/>
      <c r="FQ697" s="209"/>
      <c r="FR697" s="209"/>
      <c r="FS697" s="209"/>
      <c r="FT697" s="209"/>
      <c r="FU697" s="209"/>
      <c r="FV697" s="209"/>
      <c r="FW697" s="209"/>
      <c r="FX697" s="209"/>
      <c r="FY697" s="209"/>
      <c r="FZ697" s="209"/>
      <c r="GA697" s="209"/>
      <c r="GB697" s="209"/>
      <c r="GC697" s="209"/>
      <c r="GD697" s="209"/>
      <c r="GE697" s="209"/>
      <c r="GF697" s="209"/>
      <c r="GG697" s="209"/>
      <c r="GH697" s="209"/>
      <c r="GI697" s="209"/>
      <c r="GJ697" s="209"/>
      <c r="GK697" s="209"/>
      <c r="GL697" s="209"/>
      <c r="GM697" s="209"/>
      <c r="GN697" s="209"/>
      <c r="GO697" s="209"/>
      <c r="GP697" s="209"/>
      <c r="GQ697" s="209"/>
      <c r="GR697" s="209"/>
      <c r="GS697" s="209"/>
      <c r="GT697" s="209"/>
      <c r="GU697" s="209"/>
      <c r="GV697" s="209"/>
      <c r="GW697" s="209"/>
      <c r="GX697" s="209"/>
      <c r="GY697" s="209"/>
      <c r="GZ697" s="209"/>
      <c r="HA697" s="209"/>
      <c r="HB697" s="209"/>
      <c r="HC697" s="209"/>
      <c r="HD697" s="209"/>
      <c r="HE697" s="209"/>
      <c r="HF697" s="209"/>
      <c r="HG697" s="209"/>
      <c r="HH697" s="209"/>
      <c r="HI697" s="209"/>
      <c r="HJ697" s="209"/>
      <c r="HK697" s="209"/>
      <c r="HL697" s="209"/>
      <c r="HM697" s="209"/>
      <c r="HN697" s="209"/>
      <c r="HO697" s="209"/>
      <c r="HP697" s="209"/>
      <c r="HQ697" s="209"/>
      <c r="HR697" s="209"/>
      <c r="HS697" s="209"/>
      <c r="HT697" s="209"/>
      <c r="HU697" s="209"/>
      <c r="HV697" s="209"/>
      <c r="HW697" s="209"/>
      <c r="HX697" s="209"/>
      <c r="HY697" s="209"/>
      <c r="HZ697" s="209"/>
      <c r="IA697" s="209"/>
      <c r="IB697" s="209"/>
      <c r="IC697" s="209"/>
      <c r="ID697" s="209"/>
      <c r="IE697" s="209"/>
      <c r="IF697" s="209"/>
      <c r="IG697" s="209"/>
      <c r="IH697" s="209"/>
      <c r="II697" s="209"/>
      <c r="IJ697" s="209"/>
      <c r="IK697" s="209"/>
      <c r="IL697" s="209"/>
      <c r="IM697" s="209"/>
      <c r="IN697" s="209"/>
      <c r="IO697" s="209"/>
      <c r="IP697" s="209"/>
      <c r="IQ697" s="209"/>
      <c r="IR697" s="209"/>
      <c r="IS697" s="209"/>
      <c r="IT697" s="209"/>
      <c r="IU697" s="209"/>
      <c r="IV697" s="209"/>
      <c r="IW697" s="209"/>
      <c r="IX697" s="209"/>
      <c r="IY697" s="209"/>
      <c r="IZ697" s="209"/>
      <c r="JA697" s="209"/>
      <c r="JB697" s="209"/>
      <c r="JC697" s="209"/>
      <c r="JD697" s="209"/>
      <c r="JE697" s="209"/>
      <c r="JF697" s="209"/>
      <c r="JG697" s="209"/>
    </row>
    <row r="698" spans="102:267" hidden="1">
      <c r="CX698" s="211"/>
      <c r="CY698" s="217"/>
      <c r="CZ698" s="217"/>
      <c r="DA698" s="217"/>
      <c r="DB698" s="462"/>
      <c r="DC698" s="217"/>
      <c r="DD698" s="209"/>
      <c r="DE698" s="209"/>
      <c r="DF698" s="1561"/>
      <c r="DG698" s="1561"/>
      <c r="DH698" s="209"/>
      <c r="DI698" s="209"/>
      <c r="DJ698" s="217"/>
      <c r="DK698" s="209"/>
      <c r="DL698" s="217"/>
      <c r="DM698" s="209"/>
      <c r="DN698" s="209"/>
      <c r="DO698" s="209"/>
      <c r="DP698" s="209"/>
      <c r="DQ698" s="1561"/>
      <c r="DR698" s="209"/>
      <c r="DS698" s="209"/>
      <c r="DT698" s="209"/>
      <c r="DU698" s="209"/>
      <c r="DV698" s="209"/>
      <c r="DW698" s="1561"/>
      <c r="DX698" s="1561"/>
      <c r="DY698" s="209"/>
      <c r="DZ698" s="209"/>
      <c r="EA698" s="209"/>
      <c r="EB698" s="209"/>
      <c r="EC698" s="209"/>
      <c r="ED698" s="209"/>
      <c r="EE698" s="209"/>
      <c r="EF698" s="209"/>
      <c r="EG698" s="209"/>
      <c r="EH698" s="209"/>
      <c r="EI698" s="209"/>
      <c r="EJ698" s="299"/>
      <c r="EK698" s="220"/>
      <c r="EL698" s="209"/>
      <c r="EM698" s="209"/>
      <c r="EN698" s="211"/>
      <c r="EO698" s="211"/>
      <c r="EP698" s="217"/>
      <c r="EQ698" s="209"/>
      <c r="ER698" s="209"/>
      <c r="ES698" s="209"/>
      <c r="ET698" s="209"/>
      <c r="EU698" s="209"/>
      <c r="EV698" s="209"/>
      <c r="EW698" s="209"/>
      <c r="EX698" s="209"/>
      <c r="EY698" s="209"/>
      <c r="EZ698" s="209"/>
      <c r="FA698" s="209"/>
      <c r="FB698" s="209"/>
      <c r="FC698" s="209"/>
      <c r="FD698" s="209"/>
      <c r="FE698" s="209"/>
      <c r="FF698" s="220"/>
      <c r="FG698" s="220"/>
      <c r="FH698" s="209"/>
      <c r="FI698" s="209"/>
      <c r="FJ698" s="209"/>
      <c r="FK698" s="209"/>
      <c r="FL698" s="209"/>
      <c r="FM698" s="209"/>
      <c r="FN698" s="209"/>
      <c r="FO698" s="209"/>
      <c r="FP698" s="209"/>
      <c r="FQ698" s="209"/>
      <c r="FR698" s="209"/>
      <c r="FS698" s="209"/>
      <c r="FT698" s="209"/>
      <c r="FU698" s="209"/>
      <c r="FV698" s="209"/>
      <c r="FW698" s="209"/>
      <c r="FX698" s="209"/>
      <c r="FY698" s="209"/>
      <c r="FZ698" s="209"/>
      <c r="GA698" s="209"/>
      <c r="GB698" s="209"/>
      <c r="GC698" s="209"/>
      <c r="GD698" s="209"/>
      <c r="GE698" s="209"/>
      <c r="GF698" s="209"/>
      <c r="GG698" s="209"/>
      <c r="GH698" s="209"/>
      <c r="GI698" s="209"/>
      <c r="GJ698" s="209"/>
      <c r="GK698" s="209"/>
      <c r="GL698" s="209"/>
      <c r="GM698" s="209"/>
      <c r="GN698" s="209"/>
      <c r="GO698" s="209"/>
      <c r="GP698" s="209"/>
      <c r="GQ698" s="209"/>
      <c r="GR698" s="209"/>
      <c r="GS698" s="209"/>
      <c r="GT698" s="209"/>
      <c r="GU698" s="209"/>
      <c r="GV698" s="209"/>
      <c r="GW698" s="209"/>
      <c r="GX698" s="209"/>
      <c r="GY698" s="209"/>
      <c r="GZ698" s="209"/>
      <c r="HA698" s="209"/>
      <c r="HB698" s="209"/>
      <c r="HC698" s="209"/>
      <c r="HD698" s="209"/>
      <c r="HE698" s="209"/>
      <c r="HF698" s="209"/>
      <c r="HG698" s="209"/>
      <c r="HH698" s="209"/>
      <c r="HI698" s="209"/>
      <c r="HJ698" s="209"/>
      <c r="HK698" s="209"/>
      <c r="HL698" s="209"/>
      <c r="HM698" s="209"/>
      <c r="HN698" s="209"/>
      <c r="HO698" s="209"/>
      <c r="HP698" s="209"/>
      <c r="HQ698" s="209"/>
      <c r="HR698" s="209"/>
      <c r="HS698" s="209"/>
      <c r="HT698" s="209"/>
      <c r="HU698" s="209"/>
      <c r="HV698" s="209"/>
      <c r="HW698" s="209"/>
      <c r="HX698" s="209"/>
      <c r="HY698" s="209"/>
      <c r="HZ698" s="209"/>
      <c r="IA698" s="209"/>
      <c r="IB698" s="209"/>
      <c r="IC698" s="209"/>
      <c r="ID698" s="209"/>
      <c r="IE698" s="209"/>
      <c r="IF698" s="209"/>
      <c r="IG698" s="209"/>
      <c r="IH698" s="209"/>
      <c r="II698" s="209"/>
      <c r="IJ698" s="209"/>
      <c r="IK698" s="209"/>
      <c r="IL698" s="209"/>
      <c r="IM698" s="209"/>
      <c r="IN698" s="209"/>
      <c r="IO698" s="209"/>
      <c r="IP698" s="209"/>
      <c r="IQ698" s="209"/>
      <c r="IR698" s="209"/>
      <c r="IS698" s="209"/>
      <c r="IT698" s="209"/>
      <c r="IU698" s="209"/>
      <c r="IV698" s="209"/>
      <c r="IW698" s="209"/>
      <c r="IX698" s="209"/>
      <c r="IY698" s="209"/>
      <c r="IZ698" s="209"/>
      <c r="JA698" s="209"/>
      <c r="JB698" s="209"/>
      <c r="JC698" s="209"/>
      <c r="JD698" s="209"/>
      <c r="JE698" s="209"/>
      <c r="JF698" s="209"/>
      <c r="JG698" s="209"/>
    </row>
    <row r="699" spans="102:267" hidden="1">
      <c r="CX699" s="211"/>
      <c r="CY699" s="217"/>
      <c r="CZ699" s="217"/>
      <c r="DA699" s="217"/>
      <c r="DB699" s="462"/>
      <c r="DC699" s="217"/>
      <c r="DD699" s="209"/>
      <c r="DE699" s="209"/>
      <c r="DF699" s="1561"/>
      <c r="DG699" s="1561"/>
      <c r="DH699" s="209"/>
      <c r="DI699" s="209"/>
      <c r="DJ699" s="217"/>
      <c r="DK699" s="209"/>
      <c r="DL699" s="217"/>
      <c r="DM699" s="209"/>
      <c r="DN699" s="209"/>
      <c r="DO699" s="209"/>
      <c r="DP699" s="209"/>
      <c r="DQ699" s="1561"/>
      <c r="DR699" s="209"/>
      <c r="DS699" s="209"/>
      <c r="DT699" s="209"/>
      <c r="DU699" s="209"/>
      <c r="DV699" s="209"/>
      <c r="DW699" s="1561"/>
      <c r="DX699" s="1561"/>
      <c r="DY699" s="209"/>
      <c r="DZ699" s="209"/>
      <c r="EA699" s="209"/>
      <c r="EB699" s="209"/>
      <c r="EC699" s="209"/>
      <c r="ED699" s="209"/>
      <c r="EE699" s="209"/>
      <c r="EF699" s="209"/>
      <c r="EG699" s="209"/>
      <c r="EH699" s="209"/>
      <c r="EI699" s="209"/>
      <c r="EJ699" s="299"/>
      <c r="EK699" s="220"/>
      <c r="EL699" s="209"/>
      <c r="EM699" s="209"/>
      <c r="EN699" s="211"/>
      <c r="EO699" s="211"/>
      <c r="EP699" s="217"/>
      <c r="EQ699" s="209"/>
      <c r="ER699" s="209"/>
      <c r="ES699" s="209"/>
      <c r="ET699" s="209"/>
      <c r="EU699" s="209"/>
      <c r="EV699" s="209"/>
      <c r="EW699" s="209"/>
      <c r="EX699" s="209"/>
      <c r="EY699" s="209"/>
      <c r="EZ699" s="209"/>
      <c r="FA699" s="209"/>
      <c r="FB699" s="209"/>
      <c r="FC699" s="209"/>
      <c r="FD699" s="209"/>
      <c r="FE699" s="209"/>
      <c r="FF699" s="220"/>
      <c r="FG699" s="220"/>
      <c r="FH699" s="209"/>
      <c r="FI699" s="209"/>
      <c r="FJ699" s="209"/>
      <c r="FK699" s="209"/>
      <c r="FL699" s="209"/>
      <c r="FM699" s="209"/>
      <c r="FN699" s="209"/>
      <c r="FO699" s="209"/>
      <c r="FP699" s="209"/>
      <c r="FQ699" s="209"/>
      <c r="FR699" s="209"/>
      <c r="FS699" s="209"/>
      <c r="FT699" s="209"/>
      <c r="FU699" s="209"/>
      <c r="FV699" s="209"/>
      <c r="FW699" s="209"/>
      <c r="FX699" s="209"/>
      <c r="FY699" s="209"/>
      <c r="FZ699" s="209"/>
      <c r="GA699" s="209"/>
      <c r="GB699" s="209"/>
      <c r="GC699" s="209"/>
      <c r="GD699" s="209"/>
      <c r="GE699" s="209"/>
      <c r="GF699" s="209"/>
      <c r="GG699" s="209"/>
      <c r="GH699" s="209"/>
      <c r="GI699" s="209"/>
      <c r="GJ699" s="209"/>
      <c r="GK699" s="209"/>
      <c r="GL699" s="209"/>
      <c r="GM699" s="209"/>
      <c r="GN699" s="209"/>
      <c r="GO699" s="209"/>
      <c r="GP699" s="209"/>
      <c r="GQ699" s="209"/>
      <c r="GR699" s="209"/>
      <c r="GS699" s="209"/>
      <c r="GT699" s="209"/>
      <c r="GU699" s="209"/>
      <c r="GV699" s="209"/>
      <c r="GW699" s="209"/>
      <c r="GX699" s="209"/>
      <c r="GY699" s="209"/>
      <c r="GZ699" s="209"/>
      <c r="HA699" s="209"/>
      <c r="HB699" s="209"/>
      <c r="HC699" s="209"/>
      <c r="HD699" s="209"/>
      <c r="HE699" s="209"/>
      <c r="HF699" s="209"/>
      <c r="HG699" s="209"/>
      <c r="HH699" s="209"/>
      <c r="HI699" s="209"/>
      <c r="HJ699" s="209"/>
      <c r="HK699" s="209"/>
      <c r="HL699" s="209"/>
      <c r="HM699" s="209"/>
      <c r="HN699" s="209"/>
      <c r="HO699" s="209"/>
      <c r="HP699" s="209"/>
      <c r="HQ699" s="209"/>
      <c r="HR699" s="209"/>
      <c r="HS699" s="209"/>
      <c r="HT699" s="209"/>
      <c r="HU699" s="209"/>
      <c r="HV699" s="209"/>
      <c r="HW699" s="209"/>
      <c r="HX699" s="209"/>
      <c r="HY699" s="209"/>
      <c r="HZ699" s="209"/>
      <c r="IA699" s="209"/>
      <c r="IB699" s="209"/>
      <c r="IC699" s="209"/>
      <c r="ID699" s="209"/>
      <c r="IE699" s="209"/>
      <c r="IF699" s="209"/>
      <c r="IG699" s="209"/>
      <c r="IH699" s="209"/>
      <c r="II699" s="209"/>
      <c r="IJ699" s="209"/>
      <c r="IK699" s="209"/>
      <c r="IL699" s="209"/>
      <c r="IM699" s="209"/>
      <c r="IN699" s="209"/>
      <c r="IO699" s="209"/>
      <c r="IP699" s="209"/>
      <c r="IQ699" s="209"/>
      <c r="IR699" s="209"/>
      <c r="IS699" s="209"/>
      <c r="IT699" s="209"/>
      <c r="IU699" s="209"/>
      <c r="IV699" s="209"/>
      <c r="IW699" s="209"/>
      <c r="IX699" s="209"/>
      <c r="IY699" s="209"/>
      <c r="IZ699" s="209"/>
      <c r="JA699" s="209"/>
      <c r="JB699" s="209"/>
      <c r="JC699" s="209"/>
      <c r="JD699" s="209"/>
      <c r="JE699" s="209"/>
      <c r="JF699" s="209"/>
      <c r="JG699" s="209"/>
    </row>
    <row r="700" spans="102:267" hidden="1">
      <c r="CX700" s="211"/>
      <c r="CY700" s="217"/>
      <c r="CZ700" s="217"/>
      <c r="DA700" s="217"/>
      <c r="DB700" s="462"/>
      <c r="DC700" s="217"/>
      <c r="DD700" s="209"/>
      <c r="DE700" s="209"/>
      <c r="DF700" s="1561"/>
      <c r="DG700" s="1561"/>
      <c r="DH700" s="209"/>
      <c r="DI700" s="209"/>
      <c r="DJ700" s="217"/>
      <c r="DK700" s="209"/>
      <c r="DL700" s="217"/>
      <c r="DM700" s="209"/>
      <c r="DN700" s="209"/>
      <c r="DO700" s="209"/>
      <c r="DP700" s="209"/>
      <c r="DQ700" s="1561"/>
      <c r="DR700" s="209"/>
      <c r="DS700" s="209"/>
      <c r="DT700" s="209"/>
      <c r="DU700" s="209"/>
      <c r="DV700" s="209"/>
      <c r="DW700" s="1561"/>
      <c r="DX700" s="1561"/>
      <c r="DY700" s="209"/>
      <c r="DZ700" s="209"/>
      <c r="EA700" s="209"/>
      <c r="EB700" s="209"/>
      <c r="EC700" s="209"/>
      <c r="ED700" s="209"/>
      <c r="EE700" s="209"/>
      <c r="EF700" s="209"/>
      <c r="EG700" s="209"/>
      <c r="EH700" s="209"/>
      <c r="EI700" s="209"/>
      <c r="EJ700" s="299"/>
      <c r="EK700" s="220"/>
      <c r="EL700" s="209"/>
      <c r="EM700" s="209"/>
      <c r="EN700" s="211"/>
      <c r="EO700" s="211"/>
      <c r="EP700" s="217"/>
      <c r="EQ700" s="209"/>
      <c r="ER700" s="209"/>
      <c r="ES700" s="209"/>
      <c r="ET700" s="209"/>
      <c r="EU700" s="209"/>
      <c r="EV700" s="209"/>
      <c r="EW700" s="209"/>
      <c r="EX700" s="209"/>
      <c r="EY700" s="209"/>
      <c r="EZ700" s="209"/>
      <c r="FA700" s="209"/>
      <c r="FB700" s="209"/>
      <c r="FC700" s="209"/>
      <c r="FD700" s="209"/>
      <c r="FE700" s="209"/>
      <c r="FF700" s="220"/>
      <c r="FG700" s="220"/>
      <c r="FH700" s="209"/>
      <c r="FI700" s="209"/>
      <c r="FJ700" s="209"/>
      <c r="FK700" s="209"/>
      <c r="FL700" s="209"/>
      <c r="FM700" s="209"/>
      <c r="FN700" s="209"/>
      <c r="FO700" s="209"/>
      <c r="FP700" s="209"/>
      <c r="FQ700" s="209"/>
      <c r="FR700" s="209"/>
      <c r="FS700" s="209"/>
      <c r="FT700" s="209"/>
      <c r="FU700" s="209"/>
      <c r="FV700" s="209"/>
      <c r="FW700" s="209"/>
      <c r="FX700" s="209"/>
      <c r="FY700" s="209"/>
      <c r="FZ700" s="209"/>
      <c r="GA700" s="209"/>
      <c r="GB700" s="209"/>
      <c r="GC700" s="209"/>
      <c r="GD700" s="209"/>
      <c r="GE700" s="209"/>
      <c r="GF700" s="209"/>
      <c r="GG700" s="209"/>
      <c r="GH700" s="209"/>
      <c r="GI700" s="209"/>
      <c r="GJ700" s="209"/>
      <c r="GK700" s="209"/>
      <c r="GL700" s="209"/>
      <c r="GM700" s="209"/>
      <c r="GN700" s="209"/>
      <c r="GO700" s="209"/>
      <c r="GP700" s="209"/>
      <c r="GQ700" s="209"/>
      <c r="GR700" s="209"/>
      <c r="GS700" s="209"/>
      <c r="GT700" s="209"/>
      <c r="GU700" s="209"/>
      <c r="GV700" s="209"/>
      <c r="GW700" s="209"/>
      <c r="GX700" s="209"/>
      <c r="GY700" s="209"/>
      <c r="GZ700" s="209"/>
      <c r="HA700" s="209"/>
      <c r="HB700" s="209"/>
      <c r="HC700" s="209"/>
      <c r="HD700" s="209"/>
      <c r="HE700" s="209"/>
      <c r="HF700" s="209"/>
      <c r="HG700" s="209"/>
      <c r="HH700" s="209"/>
      <c r="HI700" s="209"/>
      <c r="HJ700" s="209"/>
      <c r="HK700" s="209"/>
      <c r="HL700" s="209"/>
      <c r="HM700" s="209"/>
      <c r="HN700" s="209"/>
      <c r="HO700" s="209"/>
      <c r="HP700" s="209"/>
      <c r="HQ700" s="209"/>
      <c r="HR700" s="209"/>
      <c r="HS700" s="209"/>
      <c r="HT700" s="209"/>
      <c r="HU700" s="209"/>
      <c r="HV700" s="209"/>
      <c r="HW700" s="209"/>
      <c r="HX700" s="209"/>
      <c r="HY700" s="209"/>
      <c r="HZ700" s="209"/>
      <c r="IA700" s="209"/>
      <c r="IB700" s="209"/>
      <c r="IC700" s="209"/>
      <c r="ID700" s="209"/>
      <c r="IE700" s="209"/>
      <c r="IF700" s="209"/>
      <c r="IG700" s="209"/>
      <c r="IH700" s="209"/>
      <c r="II700" s="209"/>
      <c r="IJ700" s="209"/>
      <c r="IK700" s="209"/>
      <c r="IL700" s="209"/>
      <c r="IM700" s="209"/>
      <c r="IN700" s="209"/>
      <c r="IO700" s="209"/>
      <c r="IP700" s="209"/>
      <c r="IQ700" s="209"/>
      <c r="IR700" s="209"/>
      <c r="IS700" s="209"/>
      <c r="IT700" s="209"/>
      <c r="IU700" s="209"/>
      <c r="IV700" s="209"/>
      <c r="IW700" s="209"/>
      <c r="IX700" s="209"/>
      <c r="IY700" s="209"/>
      <c r="IZ700" s="209"/>
      <c r="JA700" s="209"/>
      <c r="JB700" s="209"/>
      <c r="JC700" s="209"/>
      <c r="JD700" s="209"/>
      <c r="JE700" s="209"/>
      <c r="JF700" s="209"/>
      <c r="JG700" s="209"/>
    </row>
    <row r="701" spans="102:267" hidden="1">
      <c r="CX701" s="211"/>
      <c r="CY701" s="217"/>
      <c r="CZ701" s="217"/>
      <c r="DA701" s="217"/>
      <c r="DB701" s="462"/>
      <c r="DC701" s="217"/>
      <c r="DD701" s="209"/>
      <c r="DE701" s="209"/>
      <c r="DF701" s="1561"/>
      <c r="DG701" s="1561"/>
      <c r="DH701" s="209"/>
      <c r="DI701" s="209"/>
      <c r="DJ701" s="217"/>
      <c r="DK701" s="209"/>
      <c r="DL701" s="217"/>
      <c r="DM701" s="209"/>
      <c r="DN701" s="209"/>
      <c r="DO701" s="209"/>
      <c r="DP701" s="209"/>
      <c r="DQ701" s="1561"/>
      <c r="DR701" s="209"/>
      <c r="DS701" s="209"/>
      <c r="DT701" s="209"/>
      <c r="DU701" s="209"/>
      <c r="DV701" s="209"/>
      <c r="DW701" s="1561"/>
      <c r="DX701" s="1561"/>
      <c r="DY701" s="209"/>
      <c r="DZ701" s="209"/>
      <c r="EA701" s="209"/>
      <c r="EB701" s="209"/>
      <c r="EC701" s="209"/>
      <c r="ED701" s="209"/>
      <c r="EE701" s="209"/>
      <c r="EF701" s="209"/>
      <c r="EG701" s="209"/>
      <c r="EH701" s="209"/>
      <c r="EI701" s="209"/>
      <c r="EJ701" s="299"/>
      <c r="EK701" s="220"/>
      <c r="EL701" s="209"/>
      <c r="EM701" s="209"/>
      <c r="EN701" s="211"/>
      <c r="EO701" s="211"/>
      <c r="EP701" s="217"/>
      <c r="EQ701" s="209"/>
      <c r="ER701" s="209"/>
      <c r="ES701" s="209"/>
      <c r="ET701" s="209"/>
      <c r="EU701" s="209"/>
      <c r="EV701" s="209"/>
      <c r="EW701" s="209"/>
      <c r="EX701" s="209"/>
      <c r="EY701" s="209"/>
      <c r="EZ701" s="209"/>
      <c r="FA701" s="209"/>
      <c r="FB701" s="209"/>
      <c r="FC701" s="209"/>
      <c r="FD701" s="209"/>
      <c r="FE701" s="209"/>
      <c r="FF701" s="220"/>
      <c r="FG701" s="220"/>
      <c r="FH701" s="209"/>
      <c r="FI701" s="209"/>
      <c r="FJ701" s="209"/>
      <c r="FK701" s="209"/>
      <c r="FL701" s="209"/>
      <c r="FM701" s="209"/>
      <c r="FN701" s="209"/>
      <c r="FO701" s="209"/>
      <c r="FP701" s="209"/>
      <c r="FQ701" s="209"/>
      <c r="FR701" s="209"/>
      <c r="FS701" s="209"/>
      <c r="FT701" s="209"/>
      <c r="FU701" s="209"/>
      <c r="FV701" s="209"/>
      <c r="FW701" s="209"/>
      <c r="FX701" s="209"/>
      <c r="FY701" s="209"/>
      <c r="FZ701" s="209"/>
      <c r="GA701" s="209"/>
      <c r="GB701" s="209"/>
      <c r="GC701" s="209"/>
      <c r="GD701" s="209"/>
      <c r="GE701" s="209"/>
      <c r="GF701" s="209"/>
      <c r="GG701" s="209"/>
      <c r="GH701" s="209"/>
      <c r="GI701" s="209"/>
      <c r="GJ701" s="209"/>
      <c r="GK701" s="209"/>
      <c r="GL701" s="209"/>
      <c r="GM701" s="209"/>
      <c r="GN701" s="209"/>
      <c r="GO701" s="209"/>
      <c r="GP701" s="209"/>
      <c r="GQ701" s="209"/>
      <c r="GR701" s="209"/>
      <c r="GS701" s="209"/>
      <c r="GT701" s="209"/>
      <c r="GU701" s="209"/>
      <c r="GV701" s="209"/>
      <c r="GW701" s="209"/>
      <c r="GX701" s="209"/>
      <c r="GY701" s="209"/>
      <c r="GZ701" s="209"/>
      <c r="HA701" s="209"/>
      <c r="HB701" s="209"/>
      <c r="HC701" s="209"/>
      <c r="HD701" s="209"/>
      <c r="HE701" s="209"/>
      <c r="HF701" s="209"/>
      <c r="HG701" s="209"/>
      <c r="HH701" s="209"/>
      <c r="HI701" s="209"/>
      <c r="HJ701" s="209"/>
      <c r="HK701" s="209"/>
      <c r="HL701" s="209"/>
      <c r="HM701" s="209"/>
      <c r="HN701" s="209"/>
      <c r="HO701" s="209"/>
      <c r="HP701" s="209"/>
      <c r="HQ701" s="209"/>
      <c r="HR701" s="209"/>
      <c r="HS701" s="209"/>
      <c r="HT701" s="209"/>
      <c r="HU701" s="209"/>
      <c r="HV701" s="209"/>
      <c r="HW701" s="209"/>
      <c r="HX701" s="209"/>
      <c r="HY701" s="209"/>
      <c r="HZ701" s="209"/>
      <c r="IA701" s="209"/>
      <c r="IB701" s="209"/>
      <c r="IC701" s="209"/>
      <c r="ID701" s="209"/>
      <c r="IE701" s="209"/>
      <c r="IF701" s="209"/>
      <c r="IG701" s="209"/>
      <c r="IH701" s="209"/>
      <c r="II701" s="209"/>
      <c r="IJ701" s="209"/>
      <c r="IK701" s="209"/>
      <c r="IL701" s="209"/>
      <c r="IM701" s="209"/>
      <c r="IN701" s="209"/>
      <c r="IO701" s="209"/>
      <c r="IP701" s="209"/>
      <c r="IQ701" s="209"/>
      <c r="IR701" s="209"/>
      <c r="IS701" s="209"/>
      <c r="IT701" s="209"/>
      <c r="IU701" s="209"/>
      <c r="IV701" s="209"/>
      <c r="IW701" s="209"/>
      <c r="IX701" s="209"/>
      <c r="IY701" s="209"/>
      <c r="IZ701" s="209"/>
      <c r="JA701" s="209"/>
      <c r="JB701" s="209"/>
      <c r="JC701" s="209"/>
      <c r="JD701" s="209"/>
      <c r="JE701" s="209"/>
      <c r="JF701" s="209"/>
      <c r="JG701" s="209"/>
    </row>
    <row r="702" spans="102:267" hidden="1">
      <c r="CX702" s="211"/>
      <c r="CY702" s="217"/>
      <c r="CZ702" s="217"/>
      <c r="DA702" s="217"/>
      <c r="DB702" s="462"/>
      <c r="DC702" s="217"/>
      <c r="DD702" s="209"/>
      <c r="DE702" s="209"/>
      <c r="DF702" s="1561"/>
      <c r="DG702" s="1561"/>
      <c r="DH702" s="209"/>
      <c r="DI702" s="209"/>
      <c r="DJ702" s="217"/>
      <c r="DK702" s="209"/>
      <c r="DL702" s="217"/>
      <c r="DM702" s="209"/>
      <c r="DN702" s="209"/>
      <c r="DO702" s="209"/>
      <c r="DP702" s="209"/>
      <c r="DQ702" s="1561"/>
      <c r="DR702" s="209"/>
      <c r="DS702" s="209"/>
      <c r="DT702" s="209"/>
      <c r="DU702" s="209"/>
      <c r="DV702" s="209"/>
      <c r="DW702" s="1561"/>
      <c r="DX702" s="1561"/>
      <c r="DY702" s="209"/>
      <c r="DZ702" s="209"/>
      <c r="EA702" s="209"/>
      <c r="EB702" s="209"/>
      <c r="EC702" s="209"/>
      <c r="ED702" s="209"/>
      <c r="EE702" s="209"/>
      <c r="EF702" s="209"/>
      <c r="EG702" s="209"/>
      <c r="EH702" s="209"/>
      <c r="EI702" s="209"/>
      <c r="EJ702" s="299"/>
      <c r="EK702" s="220"/>
      <c r="EL702" s="209"/>
      <c r="EM702" s="209"/>
      <c r="EN702" s="211"/>
      <c r="EO702" s="211"/>
      <c r="EP702" s="217"/>
      <c r="EQ702" s="209"/>
      <c r="ER702" s="209"/>
      <c r="ES702" s="209"/>
      <c r="ET702" s="209"/>
      <c r="EU702" s="209"/>
      <c r="EV702" s="209"/>
      <c r="EW702" s="209"/>
      <c r="EX702" s="209"/>
      <c r="EY702" s="209"/>
      <c r="EZ702" s="209"/>
      <c r="FA702" s="209"/>
      <c r="FB702" s="209"/>
      <c r="FC702" s="209"/>
      <c r="FD702" s="209"/>
      <c r="FE702" s="209"/>
      <c r="FF702" s="220"/>
      <c r="FG702" s="220"/>
      <c r="FH702" s="209"/>
      <c r="FI702" s="209"/>
      <c r="FJ702" s="209"/>
      <c r="FK702" s="209"/>
      <c r="FL702" s="209"/>
      <c r="FM702" s="209"/>
      <c r="FN702" s="209"/>
      <c r="FO702" s="209"/>
      <c r="FP702" s="209"/>
      <c r="FQ702" s="209"/>
      <c r="FR702" s="209"/>
      <c r="FS702" s="209"/>
      <c r="FT702" s="209"/>
      <c r="FU702" s="209"/>
      <c r="FV702" s="209"/>
      <c r="FW702" s="209"/>
      <c r="FX702" s="209"/>
      <c r="FY702" s="209"/>
      <c r="FZ702" s="209"/>
      <c r="GA702" s="209"/>
      <c r="GB702" s="209"/>
      <c r="GC702" s="209"/>
      <c r="GD702" s="209"/>
      <c r="GE702" s="209"/>
      <c r="GF702" s="209"/>
      <c r="GG702" s="209"/>
      <c r="GH702" s="209"/>
      <c r="GI702" s="209"/>
      <c r="GJ702" s="209"/>
      <c r="GK702" s="209"/>
      <c r="GL702" s="209"/>
      <c r="GM702" s="209"/>
      <c r="GN702" s="209"/>
      <c r="GO702" s="209"/>
      <c r="GP702" s="209"/>
      <c r="GQ702" s="209"/>
      <c r="GR702" s="209"/>
      <c r="GS702" s="209"/>
      <c r="GT702" s="209"/>
      <c r="GU702" s="209"/>
      <c r="GV702" s="209"/>
      <c r="GW702" s="209"/>
      <c r="GX702" s="209"/>
      <c r="GY702" s="209"/>
      <c r="GZ702" s="209"/>
      <c r="HA702" s="209"/>
      <c r="HB702" s="209"/>
      <c r="HC702" s="209"/>
      <c r="HD702" s="209"/>
      <c r="HE702" s="209"/>
      <c r="HF702" s="209"/>
      <c r="HG702" s="209"/>
      <c r="HH702" s="209"/>
      <c r="HI702" s="209"/>
      <c r="HJ702" s="209"/>
      <c r="HK702" s="209"/>
      <c r="HL702" s="209"/>
      <c r="HM702" s="209"/>
      <c r="HN702" s="209"/>
      <c r="HO702" s="209"/>
      <c r="HP702" s="209"/>
      <c r="HQ702" s="209"/>
      <c r="HR702" s="209"/>
      <c r="HS702" s="209"/>
      <c r="HT702" s="209"/>
      <c r="HU702" s="209"/>
      <c r="HV702" s="209"/>
      <c r="HW702" s="209"/>
      <c r="HX702" s="209"/>
      <c r="HY702" s="209"/>
      <c r="HZ702" s="209"/>
      <c r="IA702" s="209"/>
      <c r="IB702" s="209"/>
      <c r="IC702" s="209"/>
      <c r="ID702" s="209"/>
      <c r="IE702" s="209"/>
      <c r="IF702" s="209"/>
      <c r="IG702" s="209"/>
      <c r="IH702" s="209"/>
      <c r="II702" s="209"/>
      <c r="IJ702" s="209"/>
      <c r="IK702" s="209"/>
      <c r="IL702" s="209"/>
      <c r="IM702" s="209"/>
      <c r="IN702" s="209"/>
      <c r="IO702" s="209"/>
      <c r="IP702" s="209"/>
      <c r="IQ702" s="209"/>
      <c r="IR702" s="209"/>
      <c r="IS702" s="209"/>
      <c r="IT702" s="209"/>
      <c r="IU702" s="209"/>
      <c r="IV702" s="209"/>
      <c r="IW702" s="209"/>
      <c r="IX702" s="209"/>
      <c r="IY702" s="209"/>
      <c r="IZ702" s="209"/>
      <c r="JA702" s="209"/>
      <c r="JB702" s="209"/>
      <c r="JC702" s="209"/>
      <c r="JD702" s="209"/>
      <c r="JE702" s="209"/>
      <c r="JF702" s="209"/>
      <c r="JG702" s="209"/>
    </row>
    <row r="703" spans="102:267" hidden="1">
      <c r="CX703" s="211"/>
      <c r="CY703" s="217"/>
      <c r="CZ703" s="217"/>
      <c r="DA703" s="217"/>
      <c r="DB703" s="462"/>
      <c r="DC703" s="217"/>
      <c r="DD703" s="209"/>
      <c r="DE703" s="209"/>
      <c r="DF703" s="1561"/>
      <c r="DG703" s="1561"/>
      <c r="DH703" s="209"/>
      <c r="DI703" s="209"/>
      <c r="DJ703" s="217"/>
      <c r="DK703" s="209"/>
      <c r="DL703" s="217"/>
      <c r="DM703" s="209"/>
      <c r="DN703" s="209"/>
      <c r="DO703" s="209"/>
      <c r="DP703" s="209"/>
      <c r="DQ703" s="1561"/>
      <c r="DR703" s="209"/>
      <c r="DS703" s="209"/>
      <c r="DT703" s="209"/>
      <c r="DU703" s="209"/>
      <c r="DV703" s="209"/>
      <c r="DW703" s="1561"/>
      <c r="DX703" s="1561"/>
      <c r="DY703" s="209"/>
      <c r="DZ703" s="209"/>
      <c r="EA703" s="209"/>
      <c r="EB703" s="209"/>
      <c r="EC703" s="209"/>
      <c r="ED703" s="209"/>
      <c r="EE703" s="209"/>
      <c r="EF703" s="209"/>
      <c r="EG703" s="209"/>
      <c r="EH703" s="209"/>
      <c r="EI703" s="209"/>
      <c r="EJ703" s="299"/>
      <c r="EK703" s="220"/>
      <c r="EL703" s="209"/>
      <c r="EM703" s="209"/>
      <c r="EN703" s="211"/>
      <c r="EO703" s="211"/>
      <c r="EP703" s="217"/>
      <c r="EQ703" s="209"/>
      <c r="ER703" s="209"/>
      <c r="ES703" s="209"/>
      <c r="ET703" s="209"/>
      <c r="EU703" s="209"/>
      <c r="EV703" s="209"/>
      <c r="EW703" s="209"/>
      <c r="EX703" s="209"/>
      <c r="EY703" s="209"/>
      <c r="EZ703" s="209"/>
      <c r="FA703" s="209"/>
      <c r="FB703" s="209"/>
      <c r="FC703" s="209"/>
      <c r="FD703" s="209"/>
      <c r="FE703" s="209"/>
      <c r="FF703" s="220"/>
      <c r="FG703" s="220"/>
      <c r="FH703" s="209"/>
      <c r="FI703" s="209"/>
      <c r="FJ703" s="209"/>
      <c r="FK703" s="209"/>
      <c r="FL703" s="209"/>
      <c r="FM703" s="209"/>
      <c r="FN703" s="209"/>
      <c r="FO703" s="209"/>
      <c r="FP703" s="209"/>
      <c r="FQ703" s="209"/>
      <c r="FR703" s="209"/>
      <c r="FS703" s="209"/>
      <c r="FT703" s="209"/>
      <c r="FU703" s="209"/>
      <c r="FV703" s="209"/>
      <c r="FW703" s="209"/>
      <c r="FX703" s="209"/>
      <c r="FY703" s="209"/>
      <c r="FZ703" s="209"/>
      <c r="GA703" s="209"/>
      <c r="GB703" s="209"/>
      <c r="GC703" s="209"/>
      <c r="GD703" s="209"/>
      <c r="GE703" s="209"/>
      <c r="GF703" s="209"/>
      <c r="GG703" s="209"/>
      <c r="GH703" s="209"/>
      <c r="GI703" s="209"/>
      <c r="GJ703" s="209"/>
      <c r="GK703" s="209"/>
      <c r="GL703" s="209"/>
      <c r="GM703" s="209"/>
      <c r="GN703" s="209"/>
      <c r="GO703" s="209"/>
      <c r="GP703" s="209"/>
      <c r="GQ703" s="209"/>
      <c r="GR703" s="209"/>
      <c r="GS703" s="209"/>
      <c r="GT703" s="209"/>
      <c r="GU703" s="209"/>
      <c r="GV703" s="209"/>
      <c r="GW703" s="209"/>
      <c r="GX703" s="209"/>
      <c r="GY703" s="209"/>
      <c r="GZ703" s="209"/>
      <c r="HA703" s="209"/>
      <c r="HB703" s="209"/>
      <c r="HC703" s="209"/>
      <c r="HD703" s="209"/>
      <c r="HE703" s="209"/>
      <c r="HF703" s="209"/>
      <c r="HG703" s="209"/>
      <c r="HH703" s="209"/>
      <c r="HI703" s="209"/>
      <c r="HJ703" s="209"/>
      <c r="HK703" s="209"/>
      <c r="HL703" s="209"/>
      <c r="HM703" s="209"/>
      <c r="HN703" s="209"/>
      <c r="HO703" s="209"/>
      <c r="HP703" s="209"/>
      <c r="HQ703" s="209"/>
      <c r="HR703" s="209"/>
      <c r="HS703" s="209"/>
      <c r="HT703" s="209"/>
      <c r="HU703" s="209"/>
      <c r="HV703" s="209"/>
      <c r="HW703" s="209"/>
      <c r="HX703" s="209"/>
      <c r="HY703" s="209"/>
      <c r="HZ703" s="209"/>
      <c r="IA703" s="209"/>
      <c r="IB703" s="209"/>
      <c r="IC703" s="209"/>
      <c r="ID703" s="209"/>
      <c r="IE703" s="209"/>
      <c r="IF703" s="209"/>
      <c r="IG703" s="209"/>
      <c r="IH703" s="209"/>
      <c r="II703" s="209"/>
      <c r="IJ703" s="209"/>
      <c r="IK703" s="209"/>
      <c r="IL703" s="209"/>
      <c r="IM703" s="209"/>
      <c r="IN703" s="209"/>
      <c r="IO703" s="209"/>
      <c r="IP703" s="209"/>
      <c r="IQ703" s="209"/>
      <c r="IR703" s="209"/>
      <c r="IS703" s="209"/>
      <c r="IT703" s="209"/>
      <c r="IU703" s="209"/>
      <c r="IV703" s="209"/>
      <c r="IW703" s="209"/>
      <c r="IX703" s="209"/>
      <c r="IY703" s="209"/>
      <c r="IZ703" s="209"/>
      <c r="JA703" s="209"/>
      <c r="JB703" s="209"/>
      <c r="JC703" s="209"/>
      <c r="JD703" s="209"/>
      <c r="JE703" s="209"/>
      <c r="JF703" s="209"/>
      <c r="JG703" s="209"/>
    </row>
    <row r="704" spans="102:267" hidden="1">
      <c r="CX704" s="211"/>
      <c r="CY704" s="217"/>
      <c r="CZ704" s="217"/>
      <c r="DA704" s="217"/>
      <c r="DB704" s="462"/>
      <c r="DC704" s="217"/>
      <c r="DD704" s="209"/>
      <c r="DE704" s="209"/>
      <c r="DF704" s="1561"/>
      <c r="DG704" s="1561"/>
      <c r="DH704" s="209"/>
      <c r="DI704" s="209"/>
      <c r="DJ704" s="217"/>
      <c r="DK704" s="209"/>
      <c r="DL704" s="217"/>
      <c r="DM704" s="209"/>
      <c r="DN704" s="209"/>
      <c r="DO704" s="209"/>
      <c r="DP704" s="209"/>
      <c r="DQ704" s="1561"/>
      <c r="DR704" s="209"/>
      <c r="DS704" s="209"/>
      <c r="DT704" s="209"/>
      <c r="DU704" s="209"/>
      <c r="DV704" s="209"/>
      <c r="DW704" s="1561"/>
      <c r="DX704" s="1561"/>
      <c r="DY704" s="209"/>
      <c r="DZ704" s="209"/>
      <c r="EA704" s="209"/>
      <c r="EB704" s="209"/>
      <c r="EC704" s="209"/>
      <c r="ED704" s="209"/>
      <c r="EE704" s="209"/>
      <c r="EF704" s="209"/>
      <c r="EG704" s="209"/>
      <c r="EH704" s="209"/>
      <c r="EI704" s="209"/>
      <c r="EJ704" s="299"/>
      <c r="EK704" s="220"/>
      <c r="EL704" s="209"/>
      <c r="EM704" s="209"/>
      <c r="EN704" s="211"/>
      <c r="EO704" s="211"/>
      <c r="EP704" s="217"/>
      <c r="EQ704" s="209"/>
      <c r="ER704" s="209"/>
      <c r="ES704" s="209"/>
      <c r="ET704" s="209"/>
      <c r="EU704" s="209"/>
      <c r="EV704" s="209"/>
      <c r="EW704" s="209"/>
      <c r="EX704" s="209"/>
      <c r="EY704" s="209"/>
      <c r="EZ704" s="209"/>
      <c r="FA704" s="209"/>
      <c r="FB704" s="209"/>
      <c r="FC704" s="209"/>
      <c r="FD704" s="209"/>
      <c r="FE704" s="209"/>
      <c r="FF704" s="220"/>
      <c r="FG704" s="220"/>
      <c r="FH704" s="209"/>
      <c r="FI704" s="209"/>
      <c r="FJ704" s="209"/>
      <c r="FK704" s="209"/>
      <c r="FL704" s="209"/>
      <c r="FM704" s="209"/>
      <c r="FN704" s="209"/>
      <c r="FO704" s="209"/>
      <c r="FP704" s="209"/>
      <c r="FQ704" s="209"/>
      <c r="FR704" s="209"/>
      <c r="FS704" s="209"/>
      <c r="FT704" s="209"/>
      <c r="FU704" s="209"/>
      <c r="FV704" s="209"/>
      <c r="FW704" s="209"/>
      <c r="FX704" s="209"/>
      <c r="FY704" s="209"/>
      <c r="FZ704" s="209"/>
      <c r="GA704" s="209"/>
      <c r="GB704" s="209"/>
      <c r="GC704" s="209"/>
      <c r="GD704" s="209"/>
      <c r="GE704" s="209"/>
      <c r="GF704" s="209"/>
      <c r="GG704" s="209"/>
      <c r="GH704" s="209"/>
      <c r="GI704" s="209"/>
      <c r="GJ704" s="209"/>
      <c r="GK704" s="209"/>
      <c r="GL704" s="209"/>
      <c r="GM704" s="209"/>
      <c r="GN704" s="209"/>
      <c r="GO704" s="209"/>
      <c r="GP704" s="209"/>
      <c r="GQ704" s="209"/>
      <c r="GR704" s="209"/>
      <c r="GS704" s="209"/>
      <c r="GT704" s="209"/>
      <c r="GU704" s="209"/>
      <c r="GV704" s="209"/>
      <c r="GW704" s="209"/>
      <c r="GX704" s="209"/>
      <c r="GY704" s="209"/>
      <c r="GZ704" s="209"/>
      <c r="HA704" s="209"/>
      <c r="HB704" s="209"/>
      <c r="HC704" s="209"/>
      <c r="HD704" s="209"/>
      <c r="HE704" s="209"/>
      <c r="HF704" s="209"/>
      <c r="HG704" s="209"/>
      <c r="HH704" s="209"/>
      <c r="HI704" s="209"/>
      <c r="HJ704" s="209"/>
      <c r="HK704" s="209"/>
      <c r="HL704" s="209"/>
      <c r="HM704" s="209"/>
      <c r="HN704" s="209"/>
      <c r="HO704" s="209"/>
      <c r="HP704" s="209"/>
      <c r="HQ704" s="209"/>
      <c r="HR704" s="209"/>
      <c r="HS704" s="209"/>
      <c r="HT704" s="209"/>
      <c r="HU704" s="209"/>
      <c r="HV704" s="209"/>
      <c r="HW704" s="209"/>
      <c r="HX704" s="209"/>
      <c r="HY704" s="209"/>
      <c r="HZ704" s="209"/>
      <c r="IA704" s="209"/>
      <c r="IB704" s="209"/>
      <c r="IC704" s="209"/>
      <c r="ID704" s="209"/>
      <c r="IE704" s="209"/>
      <c r="IF704" s="209"/>
      <c r="IG704" s="209"/>
      <c r="IH704" s="209"/>
      <c r="II704" s="209"/>
      <c r="IJ704" s="209"/>
      <c r="IK704" s="209"/>
      <c r="IL704" s="209"/>
      <c r="IM704" s="209"/>
      <c r="IN704" s="209"/>
      <c r="IO704" s="209"/>
      <c r="IP704" s="209"/>
      <c r="IQ704" s="209"/>
      <c r="IR704" s="209"/>
      <c r="IS704" s="209"/>
      <c r="IT704" s="209"/>
      <c r="IU704" s="209"/>
      <c r="IV704" s="209"/>
      <c r="IW704" s="209"/>
      <c r="IX704" s="209"/>
      <c r="IY704" s="209"/>
      <c r="IZ704" s="209"/>
      <c r="JA704" s="209"/>
      <c r="JB704" s="209"/>
      <c r="JC704" s="209"/>
      <c r="JD704" s="209"/>
      <c r="JE704" s="209"/>
      <c r="JF704" s="209"/>
      <c r="JG704" s="209"/>
    </row>
    <row r="705" spans="102:267" hidden="1">
      <c r="CX705" s="211"/>
      <c r="CY705" s="217"/>
      <c r="CZ705" s="217"/>
      <c r="DA705" s="217"/>
      <c r="DB705" s="462"/>
      <c r="DC705" s="217"/>
      <c r="DD705" s="209"/>
      <c r="DE705" s="209"/>
      <c r="DF705" s="1561"/>
      <c r="DG705" s="1561"/>
      <c r="DH705" s="209"/>
      <c r="DI705" s="209"/>
      <c r="DJ705" s="217"/>
      <c r="DK705" s="209"/>
      <c r="DL705" s="217"/>
      <c r="DM705" s="209"/>
      <c r="DN705" s="209"/>
      <c r="DO705" s="209"/>
      <c r="DP705" s="209"/>
      <c r="DQ705" s="1561"/>
      <c r="DR705" s="209"/>
      <c r="DS705" s="209"/>
      <c r="DT705" s="209"/>
      <c r="DU705" s="209"/>
      <c r="DV705" s="209"/>
      <c r="DW705" s="1561"/>
      <c r="DX705" s="1561"/>
      <c r="DY705" s="209"/>
      <c r="DZ705" s="209"/>
      <c r="EA705" s="209"/>
      <c r="EB705" s="209"/>
      <c r="EC705" s="209"/>
      <c r="ED705" s="209"/>
      <c r="EE705" s="209"/>
      <c r="EF705" s="209"/>
      <c r="EG705" s="209"/>
      <c r="EH705" s="209"/>
      <c r="EI705" s="209"/>
      <c r="EJ705" s="299"/>
      <c r="EK705" s="220"/>
      <c r="EL705" s="209"/>
      <c r="EM705" s="209"/>
      <c r="EN705" s="211"/>
      <c r="EO705" s="211"/>
      <c r="EP705" s="217"/>
      <c r="EQ705" s="209"/>
      <c r="ER705" s="209"/>
      <c r="ES705" s="209"/>
      <c r="ET705" s="209"/>
      <c r="EU705" s="209"/>
      <c r="EV705" s="209"/>
      <c r="EW705" s="209"/>
      <c r="EX705" s="209"/>
      <c r="EY705" s="209"/>
      <c r="EZ705" s="209"/>
      <c r="FA705" s="209"/>
      <c r="FB705" s="209"/>
      <c r="FC705" s="209"/>
      <c r="FD705" s="209"/>
      <c r="FE705" s="209"/>
      <c r="FF705" s="220"/>
      <c r="FG705" s="220"/>
      <c r="FH705" s="209"/>
      <c r="FI705" s="209"/>
      <c r="FJ705" s="209"/>
      <c r="FK705" s="209"/>
      <c r="FL705" s="209"/>
      <c r="FM705" s="209"/>
      <c r="FN705" s="209"/>
      <c r="FO705" s="209"/>
      <c r="FP705" s="209"/>
      <c r="FQ705" s="209"/>
      <c r="FR705" s="209"/>
      <c r="FS705" s="209"/>
      <c r="FT705" s="209"/>
      <c r="FU705" s="209"/>
      <c r="FV705" s="209"/>
      <c r="FW705" s="209"/>
      <c r="FX705" s="209"/>
      <c r="FY705" s="209"/>
      <c r="FZ705" s="209"/>
      <c r="GA705" s="209"/>
      <c r="GB705" s="209"/>
      <c r="GC705" s="209"/>
      <c r="GD705" s="209"/>
      <c r="GE705" s="209"/>
      <c r="GF705" s="209"/>
      <c r="GG705" s="209"/>
      <c r="GH705" s="209"/>
      <c r="GI705" s="209"/>
      <c r="GJ705" s="209"/>
      <c r="GK705" s="209"/>
      <c r="GL705" s="209"/>
      <c r="GM705" s="209"/>
      <c r="GN705" s="209"/>
      <c r="GO705" s="209"/>
      <c r="GP705" s="209"/>
      <c r="GQ705" s="209"/>
      <c r="GR705" s="209"/>
      <c r="GS705" s="209"/>
      <c r="GT705" s="209"/>
      <c r="GU705" s="209"/>
      <c r="GV705" s="209"/>
      <c r="GW705" s="209"/>
      <c r="GX705" s="209"/>
      <c r="GY705" s="209"/>
      <c r="GZ705" s="209"/>
      <c r="HA705" s="209"/>
      <c r="HB705" s="209"/>
      <c r="HC705" s="209"/>
      <c r="HD705" s="209"/>
      <c r="HE705" s="209"/>
      <c r="HF705" s="209"/>
      <c r="HG705" s="209"/>
      <c r="HH705" s="209"/>
      <c r="HI705" s="209"/>
      <c r="HJ705" s="209"/>
      <c r="HK705" s="209"/>
      <c r="HL705" s="209"/>
      <c r="HM705" s="209"/>
      <c r="HN705" s="209"/>
      <c r="HO705" s="209"/>
      <c r="HP705" s="209"/>
      <c r="HQ705" s="209"/>
      <c r="HR705" s="209"/>
      <c r="HS705" s="209"/>
      <c r="HT705" s="209"/>
      <c r="HU705" s="209"/>
      <c r="HV705" s="209"/>
      <c r="HW705" s="209"/>
      <c r="HX705" s="209"/>
      <c r="HY705" s="209"/>
      <c r="HZ705" s="209"/>
      <c r="IA705" s="209"/>
      <c r="IB705" s="209"/>
      <c r="IC705" s="209"/>
      <c r="ID705" s="209"/>
      <c r="IE705" s="209"/>
      <c r="IF705" s="209"/>
      <c r="IG705" s="209"/>
      <c r="IH705" s="209"/>
      <c r="II705" s="209"/>
      <c r="IJ705" s="209"/>
      <c r="IK705" s="209"/>
      <c r="IL705" s="209"/>
      <c r="IM705" s="209"/>
      <c r="IN705" s="209"/>
      <c r="IO705" s="209"/>
      <c r="IP705" s="209"/>
      <c r="IQ705" s="209"/>
      <c r="IR705" s="209"/>
      <c r="IS705" s="209"/>
      <c r="IT705" s="209"/>
      <c r="IU705" s="209"/>
      <c r="IV705" s="209"/>
      <c r="IW705" s="209"/>
      <c r="IX705" s="209"/>
      <c r="IY705" s="209"/>
      <c r="IZ705" s="209"/>
      <c r="JA705" s="209"/>
      <c r="JB705" s="209"/>
      <c r="JC705" s="209"/>
      <c r="JD705" s="209"/>
      <c r="JE705" s="209"/>
      <c r="JF705" s="209"/>
      <c r="JG705" s="209"/>
    </row>
    <row r="706" spans="102:267" hidden="1">
      <c r="CX706" s="211"/>
      <c r="CY706" s="217"/>
      <c r="CZ706" s="217"/>
      <c r="DA706" s="217"/>
      <c r="DB706" s="462"/>
      <c r="DC706" s="217"/>
      <c r="DD706" s="209"/>
      <c r="DE706" s="209"/>
      <c r="DF706" s="1561"/>
      <c r="DG706" s="1561"/>
      <c r="DH706" s="209"/>
      <c r="DI706" s="209"/>
      <c r="DJ706" s="217"/>
      <c r="DK706" s="209"/>
      <c r="DL706" s="217"/>
      <c r="DM706" s="209"/>
      <c r="DN706" s="209"/>
      <c r="DO706" s="209"/>
      <c r="DP706" s="209"/>
      <c r="DQ706" s="1561"/>
      <c r="DR706" s="209"/>
      <c r="DS706" s="209"/>
      <c r="DT706" s="209"/>
      <c r="DU706" s="209"/>
      <c r="DV706" s="209"/>
      <c r="DW706" s="1561"/>
      <c r="DX706" s="1561"/>
      <c r="DY706" s="209"/>
      <c r="DZ706" s="209"/>
      <c r="EA706" s="209"/>
      <c r="EB706" s="209"/>
      <c r="EC706" s="209"/>
      <c r="ED706" s="209"/>
      <c r="EE706" s="209"/>
      <c r="EF706" s="209"/>
      <c r="EG706" s="209"/>
      <c r="EH706" s="209"/>
      <c r="EI706" s="209"/>
      <c r="EJ706" s="299"/>
      <c r="EK706" s="220"/>
      <c r="EL706" s="209"/>
      <c r="EM706" s="209"/>
      <c r="EN706" s="211"/>
      <c r="EO706" s="211"/>
      <c r="EP706" s="217"/>
      <c r="EQ706" s="209"/>
      <c r="ER706" s="209"/>
      <c r="ES706" s="209"/>
      <c r="ET706" s="209"/>
      <c r="EU706" s="209"/>
      <c r="EV706" s="209"/>
      <c r="EW706" s="209"/>
      <c r="EX706" s="209"/>
      <c r="EY706" s="209"/>
      <c r="EZ706" s="209"/>
      <c r="FA706" s="209"/>
      <c r="FB706" s="209"/>
      <c r="FC706" s="209"/>
      <c r="FD706" s="209"/>
      <c r="FE706" s="209"/>
      <c r="FF706" s="220"/>
      <c r="FG706" s="220"/>
      <c r="FH706" s="209"/>
      <c r="FI706" s="209"/>
      <c r="FJ706" s="209"/>
      <c r="FK706" s="209"/>
      <c r="FL706" s="209"/>
      <c r="FM706" s="209"/>
      <c r="FN706" s="209"/>
      <c r="FO706" s="209"/>
      <c r="FP706" s="209"/>
      <c r="FQ706" s="209"/>
      <c r="FR706" s="209"/>
      <c r="FS706" s="209"/>
      <c r="FT706" s="209"/>
      <c r="FU706" s="209"/>
      <c r="FV706" s="209"/>
      <c r="FW706" s="209"/>
      <c r="FX706" s="209"/>
      <c r="FY706" s="209"/>
      <c r="FZ706" s="209"/>
      <c r="GA706" s="209"/>
      <c r="GB706" s="209"/>
      <c r="GC706" s="209"/>
      <c r="GD706" s="209"/>
      <c r="GE706" s="209"/>
      <c r="GF706" s="209"/>
      <c r="GG706" s="209"/>
      <c r="GH706" s="209"/>
      <c r="GI706" s="209"/>
      <c r="GJ706" s="209"/>
      <c r="GK706" s="209"/>
      <c r="GL706" s="209"/>
      <c r="GM706" s="209"/>
      <c r="GN706" s="209"/>
      <c r="GO706" s="209"/>
      <c r="GP706" s="209"/>
      <c r="GQ706" s="209"/>
      <c r="GR706" s="209"/>
      <c r="GS706" s="209"/>
      <c r="GT706" s="209"/>
      <c r="GU706" s="209"/>
      <c r="GV706" s="209"/>
      <c r="GW706" s="209"/>
      <c r="GX706" s="209"/>
      <c r="GY706" s="209"/>
      <c r="GZ706" s="209"/>
      <c r="HA706" s="209"/>
      <c r="HB706" s="209"/>
      <c r="HC706" s="209"/>
      <c r="HD706" s="209"/>
      <c r="HE706" s="209"/>
      <c r="HF706" s="209"/>
      <c r="HG706" s="209"/>
      <c r="HH706" s="209"/>
      <c r="HI706" s="209"/>
      <c r="HJ706" s="209"/>
      <c r="HK706" s="209"/>
      <c r="HL706" s="209"/>
      <c r="HM706" s="209"/>
      <c r="HN706" s="209"/>
      <c r="HO706" s="209"/>
      <c r="HP706" s="209"/>
      <c r="HQ706" s="209"/>
      <c r="HR706" s="209"/>
      <c r="HS706" s="209"/>
      <c r="HT706" s="209"/>
      <c r="HU706" s="209"/>
      <c r="HV706" s="209"/>
      <c r="HW706" s="209"/>
      <c r="HX706" s="209"/>
      <c r="HY706" s="209"/>
      <c r="HZ706" s="209"/>
      <c r="IA706" s="209"/>
      <c r="IB706" s="209"/>
      <c r="IC706" s="209"/>
      <c r="ID706" s="209"/>
      <c r="IE706" s="209"/>
      <c r="IF706" s="209"/>
      <c r="IG706" s="209"/>
      <c r="IH706" s="209"/>
      <c r="II706" s="209"/>
      <c r="IJ706" s="209"/>
      <c r="IK706" s="209"/>
      <c r="IL706" s="209"/>
      <c r="IM706" s="209"/>
      <c r="IN706" s="209"/>
      <c r="IO706" s="209"/>
      <c r="IP706" s="209"/>
      <c r="IQ706" s="209"/>
      <c r="IR706" s="209"/>
      <c r="IS706" s="209"/>
      <c r="IT706" s="209"/>
      <c r="IU706" s="209"/>
      <c r="IV706" s="209"/>
      <c r="IW706" s="209"/>
      <c r="IX706" s="209"/>
      <c r="IY706" s="209"/>
      <c r="IZ706" s="209"/>
      <c r="JA706" s="209"/>
      <c r="JB706" s="209"/>
      <c r="JC706" s="209"/>
      <c r="JD706" s="209"/>
      <c r="JE706" s="209"/>
      <c r="JF706" s="209"/>
      <c r="JG706" s="209"/>
    </row>
    <row r="707" spans="102:267" hidden="1">
      <c r="CX707" s="211"/>
      <c r="CY707" s="217"/>
      <c r="CZ707" s="217"/>
      <c r="DA707" s="217"/>
      <c r="DB707" s="462"/>
      <c r="DC707" s="217"/>
      <c r="DD707" s="209"/>
      <c r="DE707" s="209"/>
      <c r="DF707" s="1561"/>
      <c r="DG707" s="1561"/>
      <c r="DH707" s="209"/>
      <c r="DI707" s="209"/>
      <c r="DJ707" s="217"/>
      <c r="DK707" s="209"/>
      <c r="DL707" s="217"/>
      <c r="DM707" s="209"/>
      <c r="DN707" s="209"/>
      <c r="DO707" s="209"/>
      <c r="DP707" s="209"/>
      <c r="DQ707" s="1561"/>
      <c r="DR707" s="209"/>
      <c r="DS707" s="209"/>
      <c r="DT707" s="209"/>
      <c r="DU707" s="209"/>
      <c r="DV707" s="209"/>
      <c r="DW707" s="1561"/>
      <c r="DX707" s="1561"/>
      <c r="DY707" s="209"/>
      <c r="DZ707" s="209"/>
      <c r="EA707" s="209"/>
      <c r="EB707" s="209"/>
      <c r="EC707" s="209"/>
      <c r="ED707" s="209"/>
      <c r="EE707" s="209"/>
      <c r="EF707" s="209"/>
      <c r="EG707" s="209"/>
      <c r="EH707" s="209"/>
      <c r="EI707" s="209"/>
      <c r="EJ707" s="299"/>
      <c r="EK707" s="220"/>
      <c r="EL707" s="209"/>
      <c r="EM707" s="209"/>
      <c r="EN707" s="211"/>
      <c r="EO707" s="211"/>
      <c r="EP707" s="217"/>
      <c r="EQ707" s="209"/>
      <c r="ER707" s="209"/>
      <c r="ES707" s="209"/>
      <c r="ET707" s="209"/>
      <c r="EU707" s="209"/>
      <c r="EV707" s="209"/>
      <c r="EW707" s="209"/>
      <c r="EX707" s="209"/>
      <c r="EY707" s="209"/>
      <c r="EZ707" s="209"/>
      <c r="FA707" s="209"/>
      <c r="FB707" s="209"/>
      <c r="FC707" s="209"/>
      <c r="FD707" s="209"/>
      <c r="FE707" s="209"/>
      <c r="FF707" s="220"/>
      <c r="FG707" s="220"/>
      <c r="FH707" s="209"/>
      <c r="FI707" s="209"/>
      <c r="FJ707" s="209"/>
      <c r="FK707" s="209"/>
      <c r="FL707" s="209"/>
      <c r="FM707" s="209"/>
      <c r="FN707" s="209"/>
      <c r="FO707" s="209"/>
      <c r="FP707" s="209"/>
      <c r="FQ707" s="209"/>
      <c r="FR707" s="209"/>
      <c r="FS707" s="209"/>
      <c r="FT707" s="209"/>
      <c r="FU707" s="209"/>
      <c r="FV707" s="209"/>
      <c r="FW707" s="209"/>
      <c r="FX707" s="209"/>
      <c r="FY707" s="209"/>
      <c r="FZ707" s="209"/>
      <c r="GA707" s="209"/>
      <c r="GB707" s="209"/>
      <c r="GC707" s="209"/>
      <c r="GD707" s="209"/>
      <c r="GE707" s="209"/>
      <c r="GF707" s="209"/>
      <c r="GG707" s="209"/>
      <c r="GH707" s="209"/>
      <c r="GI707" s="209"/>
      <c r="GJ707" s="209"/>
      <c r="GK707" s="209"/>
      <c r="GL707" s="209"/>
      <c r="GM707" s="209"/>
      <c r="GN707" s="209"/>
      <c r="GO707" s="209"/>
      <c r="GP707" s="209"/>
      <c r="GQ707" s="209"/>
      <c r="GR707" s="209"/>
      <c r="GS707" s="209"/>
      <c r="GT707" s="209"/>
      <c r="GU707" s="209"/>
      <c r="GV707" s="209"/>
      <c r="GW707" s="209"/>
      <c r="GX707" s="209"/>
      <c r="GY707" s="209"/>
      <c r="GZ707" s="209"/>
      <c r="HA707" s="209"/>
      <c r="HB707" s="209"/>
      <c r="HC707" s="209"/>
      <c r="HD707" s="209"/>
      <c r="HE707" s="209"/>
      <c r="HF707" s="209"/>
      <c r="HG707" s="209"/>
      <c r="HH707" s="209"/>
      <c r="HI707" s="209"/>
      <c r="HJ707" s="209"/>
      <c r="HK707" s="209"/>
      <c r="HL707" s="209"/>
      <c r="HM707" s="209"/>
      <c r="HN707" s="209"/>
      <c r="HO707" s="209"/>
      <c r="HP707" s="209"/>
      <c r="HQ707" s="209"/>
      <c r="HR707" s="209"/>
      <c r="HS707" s="209"/>
      <c r="HT707" s="209"/>
      <c r="HU707" s="209"/>
      <c r="HV707" s="209"/>
      <c r="HW707" s="209"/>
      <c r="HX707" s="209"/>
      <c r="HY707" s="209"/>
      <c r="HZ707" s="209"/>
      <c r="IA707" s="209"/>
      <c r="IB707" s="209"/>
      <c r="IC707" s="209"/>
      <c r="ID707" s="209"/>
      <c r="IE707" s="209"/>
      <c r="IF707" s="209"/>
      <c r="IG707" s="209"/>
      <c r="IH707" s="209"/>
      <c r="II707" s="209"/>
      <c r="IJ707" s="209"/>
      <c r="IK707" s="209"/>
      <c r="IL707" s="209"/>
      <c r="IM707" s="209"/>
      <c r="IN707" s="209"/>
      <c r="IO707" s="209"/>
      <c r="IP707" s="209"/>
      <c r="IQ707" s="209"/>
      <c r="IR707" s="209"/>
      <c r="IS707" s="209"/>
      <c r="IT707" s="209"/>
      <c r="IU707" s="209"/>
      <c r="IV707" s="209"/>
      <c r="IW707" s="209"/>
      <c r="IX707" s="209"/>
      <c r="IY707" s="209"/>
      <c r="IZ707" s="209"/>
      <c r="JA707" s="209"/>
      <c r="JB707" s="209"/>
      <c r="JC707" s="209"/>
      <c r="JD707" s="209"/>
      <c r="JE707" s="209"/>
      <c r="JF707" s="209"/>
      <c r="JG707" s="209"/>
    </row>
    <row r="708" spans="102:267" hidden="1">
      <c r="CX708" s="211"/>
      <c r="CY708" s="217"/>
      <c r="CZ708" s="217"/>
      <c r="DA708" s="217"/>
      <c r="DB708" s="462"/>
      <c r="DC708" s="217"/>
      <c r="DD708" s="209"/>
      <c r="DE708" s="209"/>
      <c r="DF708" s="1561"/>
      <c r="DG708" s="1561"/>
      <c r="DH708" s="209"/>
      <c r="DI708" s="209"/>
      <c r="DJ708" s="217"/>
      <c r="DK708" s="209"/>
      <c r="DL708" s="217"/>
      <c r="DM708" s="209"/>
      <c r="DN708" s="209"/>
      <c r="DO708" s="209"/>
      <c r="DP708" s="209"/>
      <c r="DQ708" s="1561"/>
      <c r="DR708" s="209"/>
      <c r="DS708" s="209"/>
      <c r="DT708" s="209"/>
      <c r="DU708" s="209"/>
      <c r="DV708" s="209"/>
      <c r="DW708" s="1561"/>
      <c r="DX708" s="1561"/>
      <c r="DY708" s="209"/>
      <c r="DZ708" s="209"/>
      <c r="EA708" s="209"/>
      <c r="EB708" s="209"/>
      <c r="EC708" s="209"/>
      <c r="ED708" s="209"/>
      <c r="EE708" s="209"/>
      <c r="EF708" s="209"/>
      <c r="EG708" s="209"/>
      <c r="EH708" s="209"/>
      <c r="EI708" s="209"/>
      <c r="EJ708" s="299"/>
      <c r="EK708" s="220"/>
      <c r="EL708" s="209"/>
      <c r="EM708" s="209"/>
      <c r="EN708" s="211"/>
      <c r="EO708" s="211"/>
      <c r="EP708" s="217"/>
      <c r="EQ708" s="209"/>
      <c r="ER708" s="209"/>
      <c r="ES708" s="209"/>
      <c r="ET708" s="209"/>
      <c r="EU708" s="209"/>
      <c r="EV708" s="209"/>
      <c r="EW708" s="209"/>
      <c r="EX708" s="209"/>
      <c r="EY708" s="209"/>
      <c r="EZ708" s="209"/>
      <c r="FA708" s="209"/>
      <c r="FB708" s="209"/>
      <c r="FC708" s="209"/>
      <c r="FD708" s="209"/>
      <c r="FE708" s="209"/>
      <c r="FF708" s="220"/>
      <c r="FG708" s="220"/>
      <c r="FH708" s="209"/>
      <c r="FI708" s="209"/>
      <c r="FJ708" s="209"/>
      <c r="FK708" s="209"/>
      <c r="FL708" s="209"/>
      <c r="FM708" s="209"/>
      <c r="FN708" s="209"/>
      <c r="FO708" s="209"/>
      <c r="FP708" s="209"/>
      <c r="FQ708" s="209"/>
      <c r="FR708" s="209"/>
      <c r="FS708" s="209"/>
      <c r="FT708" s="209"/>
      <c r="FU708" s="209"/>
      <c r="FV708" s="209"/>
      <c r="FW708" s="209"/>
      <c r="FX708" s="209"/>
      <c r="FY708" s="209"/>
      <c r="FZ708" s="209"/>
      <c r="GA708" s="209"/>
      <c r="GB708" s="209"/>
      <c r="GC708" s="209"/>
      <c r="GD708" s="209"/>
      <c r="GE708" s="209"/>
      <c r="GF708" s="209"/>
      <c r="GG708" s="209"/>
      <c r="GH708" s="209"/>
      <c r="GI708" s="209"/>
      <c r="GJ708" s="209"/>
      <c r="GK708" s="209"/>
      <c r="GL708" s="209"/>
      <c r="GM708" s="209"/>
      <c r="GN708" s="209"/>
      <c r="GO708" s="209"/>
      <c r="GP708" s="209"/>
      <c r="GQ708" s="209"/>
      <c r="GR708" s="209"/>
      <c r="GS708" s="209"/>
      <c r="GT708" s="209"/>
      <c r="GU708" s="209"/>
      <c r="GV708" s="209"/>
      <c r="GW708" s="209"/>
      <c r="GX708" s="209"/>
      <c r="GY708" s="209"/>
      <c r="GZ708" s="209"/>
      <c r="HA708" s="209"/>
      <c r="HB708" s="209"/>
      <c r="HC708" s="209"/>
      <c r="HD708" s="209"/>
      <c r="HE708" s="209"/>
      <c r="HF708" s="209"/>
      <c r="HG708" s="209"/>
      <c r="HH708" s="209"/>
      <c r="HI708" s="209"/>
      <c r="HJ708" s="209"/>
      <c r="HK708" s="209"/>
      <c r="HL708" s="209"/>
      <c r="HM708" s="209"/>
      <c r="HN708" s="209"/>
      <c r="HO708" s="209"/>
      <c r="HP708" s="209"/>
      <c r="HQ708" s="209"/>
      <c r="HR708" s="209"/>
      <c r="HS708" s="209"/>
      <c r="HT708" s="209"/>
      <c r="HU708" s="209"/>
      <c r="HV708" s="209"/>
      <c r="HW708" s="209"/>
      <c r="HX708" s="209"/>
      <c r="HY708" s="209"/>
      <c r="HZ708" s="209"/>
      <c r="IA708" s="209"/>
      <c r="IB708" s="209"/>
      <c r="IC708" s="209"/>
      <c r="ID708" s="209"/>
      <c r="IE708" s="209"/>
      <c r="IF708" s="209"/>
      <c r="IG708" s="209"/>
      <c r="IH708" s="209"/>
      <c r="II708" s="209"/>
      <c r="IJ708" s="209"/>
      <c r="IK708" s="209"/>
      <c r="IL708" s="209"/>
      <c r="IM708" s="209"/>
      <c r="IN708" s="209"/>
      <c r="IO708" s="209"/>
      <c r="IP708" s="209"/>
      <c r="IQ708" s="209"/>
      <c r="IR708" s="209"/>
      <c r="IS708" s="209"/>
      <c r="IT708" s="209"/>
      <c r="IU708" s="209"/>
      <c r="IV708" s="209"/>
      <c r="IW708" s="209"/>
      <c r="IX708" s="209"/>
      <c r="IY708" s="209"/>
      <c r="IZ708" s="209"/>
      <c r="JA708" s="209"/>
      <c r="JB708" s="209"/>
      <c r="JC708" s="209"/>
      <c r="JD708" s="209"/>
      <c r="JE708" s="209"/>
      <c r="JF708" s="209"/>
      <c r="JG708" s="209"/>
    </row>
    <row r="709" spans="102:267" hidden="1">
      <c r="CX709" s="211"/>
      <c r="CY709" s="217"/>
      <c r="CZ709" s="217"/>
      <c r="DA709" s="217"/>
      <c r="DB709" s="462"/>
      <c r="DC709" s="217"/>
      <c r="DD709" s="209"/>
      <c r="DE709" s="209"/>
      <c r="DF709" s="1561"/>
      <c r="DG709" s="1561"/>
      <c r="DH709" s="209"/>
      <c r="DI709" s="209"/>
      <c r="DJ709" s="217"/>
      <c r="DK709" s="209"/>
      <c r="DL709" s="217"/>
      <c r="DM709" s="209"/>
      <c r="DN709" s="209"/>
      <c r="DO709" s="209"/>
      <c r="DP709" s="209"/>
      <c r="DQ709" s="1561"/>
      <c r="DR709" s="209"/>
      <c r="DS709" s="209"/>
      <c r="DT709" s="209"/>
      <c r="DU709" s="209"/>
      <c r="DV709" s="209"/>
      <c r="DW709" s="1561"/>
      <c r="DX709" s="1561"/>
      <c r="DY709" s="209"/>
      <c r="DZ709" s="209"/>
      <c r="EA709" s="209"/>
      <c r="EB709" s="209"/>
      <c r="EC709" s="209"/>
      <c r="ED709" s="209"/>
      <c r="EE709" s="209"/>
      <c r="EF709" s="209"/>
      <c r="EG709" s="209"/>
      <c r="EH709" s="209"/>
      <c r="EI709" s="209"/>
      <c r="EJ709" s="299"/>
      <c r="EK709" s="220"/>
      <c r="EL709" s="209"/>
      <c r="EM709" s="209"/>
      <c r="EN709" s="211"/>
      <c r="EO709" s="211"/>
      <c r="EP709" s="217"/>
      <c r="EQ709" s="209"/>
      <c r="ER709" s="209"/>
      <c r="ES709" s="209"/>
      <c r="ET709" s="209"/>
      <c r="EU709" s="209"/>
      <c r="EV709" s="209"/>
      <c r="EW709" s="209"/>
      <c r="EX709" s="209"/>
      <c r="EY709" s="209"/>
      <c r="EZ709" s="209"/>
      <c r="FA709" s="209"/>
      <c r="FB709" s="209"/>
      <c r="FC709" s="209"/>
      <c r="FD709" s="209"/>
      <c r="FE709" s="209"/>
      <c r="FF709" s="220"/>
      <c r="FG709" s="220"/>
      <c r="FH709" s="209"/>
      <c r="FI709" s="209"/>
      <c r="FJ709" s="209"/>
      <c r="FK709" s="209"/>
      <c r="FL709" s="209"/>
      <c r="FM709" s="209"/>
      <c r="FN709" s="209"/>
      <c r="FO709" s="209"/>
      <c r="FP709" s="209"/>
      <c r="FQ709" s="209"/>
      <c r="FR709" s="209"/>
      <c r="FS709" s="209"/>
      <c r="FT709" s="209"/>
      <c r="FU709" s="209"/>
      <c r="FV709" s="209"/>
      <c r="FW709" s="209"/>
      <c r="FX709" s="209"/>
      <c r="FY709" s="209"/>
      <c r="FZ709" s="209"/>
      <c r="GA709" s="209"/>
      <c r="GB709" s="209"/>
      <c r="GC709" s="209"/>
      <c r="GD709" s="209"/>
      <c r="GE709" s="209"/>
      <c r="GF709" s="209"/>
      <c r="GG709" s="209"/>
      <c r="GH709" s="209"/>
      <c r="GI709" s="209"/>
      <c r="GJ709" s="209"/>
      <c r="GK709" s="209"/>
      <c r="GL709" s="209"/>
      <c r="GM709" s="209"/>
      <c r="GN709" s="209"/>
      <c r="GO709" s="209"/>
      <c r="GP709" s="209"/>
      <c r="GQ709" s="209"/>
      <c r="GR709" s="209"/>
      <c r="GS709" s="209"/>
      <c r="GT709" s="209"/>
      <c r="GU709" s="209"/>
      <c r="GV709" s="209"/>
      <c r="GW709" s="209"/>
      <c r="GX709" s="209"/>
      <c r="GY709" s="209"/>
      <c r="GZ709" s="209"/>
      <c r="HA709" s="209"/>
      <c r="HB709" s="209"/>
      <c r="HC709" s="209"/>
      <c r="HD709" s="209"/>
      <c r="HE709" s="209"/>
      <c r="HF709" s="209"/>
      <c r="HG709" s="209"/>
      <c r="HH709" s="209"/>
      <c r="HI709" s="209"/>
      <c r="HJ709" s="209"/>
      <c r="HK709" s="209"/>
      <c r="HL709" s="209"/>
      <c r="HM709" s="209"/>
      <c r="HN709" s="209"/>
      <c r="HO709" s="209"/>
      <c r="HP709" s="209"/>
      <c r="HQ709" s="209"/>
      <c r="HR709" s="209"/>
      <c r="HS709" s="209"/>
      <c r="HT709" s="209"/>
      <c r="HU709" s="209"/>
      <c r="HV709" s="209"/>
      <c r="HW709" s="209"/>
      <c r="HX709" s="209"/>
      <c r="HY709" s="209"/>
      <c r="HZ709" s="209"/>
      <c r="IA709" s="209"/>
      <c r="IB709" s="209"/>
      <c r="IC709" s="209"/>
      <c r="ID709" s="209"/>
      <c r="IE709" s="209"/>
      <c r="IF709" s="209"/>
      <c r="IG709" s="209"/>
      <c r="IH709" s="209"/>
      <c r="II709" s="209"/>
      <c r="IJ709" s="209"/>
      <c r="IK709" s="209"/>
      <c r="IL709" s="209"/>
      <c r="IM709" s="209"/>
      <c r="IN709" s="209"/>
      <c r="IO709" s="209"/>
      <c r="IP709" s="209"/>
      <c r="IQ709" s="209"/>
      <c r="IR709" s="209"/>
      <c r="IS709" s="209"/>
      <c r="IT709" s="209"/>
      <c r="IU709" s="209"/>
      <c r="IV709" s="209"/>
      <c r="IW709" s="209"/>
      <c r="IX709" s="209"/>
      <c r="IY709" s="209"/>
      <c r="IZ709" s="209"/>
      <c r="JA709" s="209"/>
      <c r="JB709" s="209"/>
      <c r="JC709" s="209"/>
      <c r="JD709" s="209"/>
      <c r="JE709" s="209"/>
      <c r="JF709" s="209"/>
      <c r="JG709" s="209"/>
    </row>
    <row r="710" spans="102:267" hidden="1">
      <c r="CX710" s="211"/>
      <c r="CY710" s="217"/>
      <c r="CZ710" s="217"/>
      <c r="DA710" s="217"/>
      <c r="DB710" s="462"/>
      <c r="DC710" s="217"/>
      <c r="DD710" s="209"/>
      <c r="DE710" s="209"/>
      <c r="DF710" s="1561"/>
      <c r="DG710" s="1561"/>
      <c r="DH710" s="209"/>
      <c r="DI710" s="209"/>
      <c r="DJ710" s="217"/>
      <c r="DK710" s="209"/>
      <c r="DL710" s="217"/>
      <c r="DM710" s="209"/>
      <c r="DN710" s="209"/>
      <c r="DO710" s="209"/>
      <c r="DP710" s="209"/>
      <c r="DQ710" s="1561"/>
      <c r="DR710" s="209"/>
      <c r="DS710" s="209"/>
      <c r="DT710" s="209"/>
      <c r="DU710" s="209"/>
      <c r="DV710" s="209"/>
      <c r="DW710" s="1561"/>
      <c r="DX710" s="1561"/>
      <c r="DY710" s="209"/>
      <c r="DZ710" s="209"/>
      <c r="EA710" s="209"/>
      <c r="EB710" s="209"/>
      <c r="EC710" s="209"/>
      <c r="ED710" s="209"/>
      <c r="EE710" s="209"/>
      <c r="EF710" s="209"/>
      <c r="EG710" s="209"/>
      <c r="EH710" s="209"/>
      <c r="EI710" s="209"/>
      <c r="EJ710" s="299"/>
      <c r="EK710" s="220"/>
      <c r="EL710" s="209"/>
      <c r="EM710" s="209"/>
      <c r="EN710" s="211"/>
      <c r="EO710" s="211"/>
      <c r="EP710" s="217"/>
      <c r="EQ710" s="209"/>
      <c r="ER710" s="209"/>
      <c r="ES710" s="209"/>
      <c r="ET710" s="209"/>
      <c r="EU710" s="209"/>
      <c r="EV710" s="209"/>
      <c r="EW710" s="209"/>
      <c r="EX710" s="209"/>
      <c r="EY710" s="209"/>
      <c r="EZ710" s="209"/>
      <c r="FA710" s="209"/>
      <c r="FB710" s="209"/>
      <c r="FC710" s="209"/>
      <c r="FD710" s="209"/>
      <c r="FE710" s="209"/>
      <c r="FF710" s="220"/>
      <c r="FG710" s="220"/>
      <c r="FH710" s="209"/>
      <c r="FI710" s="209"/>
      <c r="FJ710" s="209"/>
      <c r="FK710" s="209"/>
      <c r="FL710" s="209"/>
      <c r="FM710" s="209"/>
      <c r="FN710" s="209"/>
      <c r="FO710" s="209"/>
      <c r="FP710" s="209"/>
      <c r="FQ710" s="209"/>
      <c r="FR710" s="209"/>
      <c r="FS710" s="209"/>
      <c r="FT710" s="209"/>
      <c r="FU710" s="209"/>
      <c r="FV710" s="209"/>
      <c r="FW710" s="209"/>
      <c r="FX710" s="209"/>
      <c r="FY710" s="209"/>
      <c r="FZ710" s="209"/>
      <c r="GA710" s="209"/>
      <c r="GB710" s="209"/>
      <c r="GC710" s="209"/>
      <c r="GD710" s="209"/>
      <c r="GE710" s="209"/>
      <c r="GF710" s="209"/>
      <c r="GG710" s="209"/>
      <c r="GH710" s="209"/>
      <c r="GI710" s="209"/>
      <c r="GJ710" s="209"/>
      <c r="GK710" s="209"/>
      <c r="GL710" s="209"/>
      <c r="GM710" s="209"/>
      <c r="GN710" s="209"/>
      <c r="GO710" s="209"/>
      <c r="GP710" s="209"/>
      <c r="GQ710" s="209"/>
      <c r="GR710" s="209"/>
      <c r="GS710" s="209"/>
      <c r="GT710" s="209"/>
      <c r="GU710" s="209"/>
      <c r="GV710" s="209"/>
      <c r="GW710" s="209"/>
      <c r="GX710" s="209"/>
      <c r="GY710" s="209"/>
      <c r="GZ710" s="209"/>
      <c r="HA710" s="209"/>
      <c r="HB710" s="209"/>
      <c r="HC710" s="209"/>
      <c r="HD710" s="209"/>
      <c r="HE710" s="209"/>
      <c r="HF710" s="209"/>
      <c r="HG710" s="209"/>
      <c r="HH710" s="209"/>
      <c r="HI710" s="209"/>
      <c r="HJ710" s="209"/>
      <c r="HK710" s="209"/>
      <c r="HL710" s="209"/>
      <c r="HM710" s="209"/>
      <c r="HN710" s="209"/>
      <c r="HO710" s="209"/>
      <c r="HP710" s="209"/>
      <c r="HQ710" s="209"/>
      <c r="HR710" s="209"/>
      <c r="HS710" s="209"/>
      <c r="HT710" s="209"/>
      <c r="HU710" s="209"/>
      <c r="HV710" s="209"/>
      <c r="HW710" s="209"/>
      <c r="HX710" s="209"/>
      <c r="HY710" s="209"/>
      <c r="HZ710" s="209"/>
      <c r="IA710" s="209"/>
      <c r="IB710" s="209"/>
      <c r="IC710" s="209"/>
      <c r="ID710" s="209"/>
      <c r="IE710" s="209"/>
      <c r="IF710" s="209"/>
      <c r="IG710" s="209"/>
      <c r="IH710" s="209"/>
      <c r="II710" s="209"/>
      <c r="IJ710" s="209"/>
      <c r="IK710" s="209"/>
      <c r="IL710" s="209"/>
      <c r="IM710" s="209"/>
      <c r="IN710" s="209"/>
      <c r="IO710" s="209"/>
      <c r="IP710" s="209"/>
      <c r="IQ710" s="209"/>
      <c r="IR710" s="209"/>
      <c r="IS710" s="209"/>
      <c r="IT710" s="209"/>
      <c r="IU710" s="209"/>
      <c r="IV710" s="209"/>
      <c r="IW710" s="209"/>
      <c r="IX710" s="209"/>
      <c r="IY710" s="209"/>
      <c r="IZ710" s="209"/>
      <c r="JA710" s="209"/>
      <c r="JB710" s="209"/>
      <c r="JC710" s="209"/>
      <c r="JD710" s="209"/>
      <c r="JE710" s="209"/>
      <c r="JF710" s="209"/>
      <c r="JG710" s="209"/>
    </row>
    <row r="711" spans="102:267" hidden="1">
      <c r="CX711" s="211"/>
      <c r="CY711" s="217"/>
      <c r="CZ711" s="217"/>
      <c r="DA711" s="217"/>
      <c r="DB711" s="462"/>
      <c r="DC711" s="217"/>
      <c r="DD711" s="209"/>
      <c r="DE711" s="209"/>
      <c r="DF711" s="1561"/>
      <c r="DG711" s="1561"/>
      <c r="DH711" s="209"/>
      <c r="DI711" s="209"/>
      <c r="DJ711" s="217"/>
      <c r="DK711" s="209"/>
      <c r="DL711" s="217"/>
      <c r="DM711" s="209"/>
      <c r="DN711" s="209"/>
      <c r="DO711" s="209"/>
      <c r="DP711" s="209"/>
      <c r="DQ711" s="1561"/>
      <c r="DR711" s="209"/>
      <c r="DS711" s="209"/>
      <c r="DT711" s="209"/>
      <c r="DU711" s="209"/>
      <c r="DV711" s="209"/>
      <c r="DW711" s="1561"/>
      <c r="DX711" s="1561"/>
      <c r="DY711" s="209"/>
      <c r="DZ711" s="209"/>
      <c r="EA711" s="209"/>
      <c r="EB711" s="209"/>
      <c r="EC711" s="209"/>
      <c r="ED711" s="209"/>
      <c r="EE711" s="209"/>
      <c r="EF711" s="209"/>
      <c r="EG711" s="209"/>
      <c r="EH711" s="209"/>
      <c r="EI711" s="209"/>
      <c r="EJ711" s="299"/>
      <c r="EK711" s="220"/>
      <c r="EL711" s="209"/>
      <c r="EM711" s="209"/>
      <c r="EN711" s="211"/>
      <c r="EO711" s="211"/>
      <c r="EP711" s="217"/>
      <c r="EQ711" s="209"/>
      <c r="ER711" s="209"/>
      <c r="ES711" s="209"/>
      <c r="ET711" s="209"/>
      <c r="EU711" s="209"/>
      <c r="EV711" s="209"/>
      <c r="EW711" s="209"/>
      <c r="EX711" s="209"/>
      <c r="EY711" s="209"/>
      <c r="EZ711" s="209"/>
      <c r="FA711" s="209"/>
      <c r="FB711" s="209"/>
      <c r="FC711" s="209"/>
      <c r="FD711" s="209"/>
      <c r="FE711" s="209"/>
      <c r="FF711" s="220"/>
      <c r="FG711" s="220"/>
      <c r="FH711" s="209"/>
      <c r="FI711" s="209"/>
      <c r="FJ711" s="209"/>
      <c r="FK711" s="209"/>
      <c r="FL711" s="209"/>
      <c r="FM711" s="209"/>
      <c r="FN711" s="209"/>
      <c r="FO711" s="209"/>
      <c r="FP711" s="209"/>
      <c r="FQ711" s="209"/>
      <c r="FR711" s="209"/>
      <c r="FS711" s="209"/>
      <c r="FT711" s="209"/>
      <c r="FU711" s="209"/>
      <c r="FV711" s="209"/>
      <c r="FW711" s="209"/>
      <c r="FX711" s="209"/>
      <c r="FY711" s="209"/>
      <c r="FZ711" s="209"/>
      <c r="GA711" s="209"/>
      <c r="GB711" s="209"/>
      <c r="GC711" s="209"/>
      <c r="GD711" s="209"/>
      <c r="GE711" s="209"/>
      <c r="GF711" s="209"/>
      <c r="GG711" s="209"/>
      <c r="GH711" s="209"/>
      <c r="GI711" s="209"/>
      <c r="GJ711" s="209"/>
      <c r="GK711" s="209"/>
      <c r="GL711" s="209"/>
      <c r="GM711" s="209"/>
      <c r="GN711" s="209"/>
      <c r="GO711" s="209"/>
      <c r="GP711" s="209"/>
      <c r="GQ711" s="209"/>
      <c r="GR711" s="209"/>
      <c r="GS711" s="209"/>
      <c r="GT711" s="209"/>
      <c r="GU711" s="209"/>
      <c r="GV711" s="209"/>
      <c r="GW711" s="209"/>
      <c r="GX711" s="209"/>
      <c r="GY711" s="209"/>
      <c r="GZ711" s="209"/>
      <c r="HA711" s="209"/>
      <c r="HB711" s="209"/>
      <c r="HC711" s="209"/>
      <c r="HD711" s="209"/>
      <c r="HE711" s="209"/>
      <c r="HF711" s="209"/>
      <c r="HG711" s="209"/>
      <c r="HH711" s="209"/>
      <c r="HI711" s="209"/>
      <c r="HJ711" s="209"/>
      <c r="HK711" s="209"/>
      <c r="HL711" s="209"/>
      <c r="HM711" s="209"/>
      <c r="HN711" s="209"/>
      <c r="HO711" s="209"/>
      <c r="HP711" s="209"/>
      <c r="HQ711" s="209"/>
      <c r="HR711" s="209"/>
      <c r="HS711" s="209"/>
      <c r="HT711" s="209"/>
      <c r="HU711" s="209"/>
      <c r="HV711" s="209"/>
      <c r="HW711" s="209"/>
      <c r="HX711" s="209"/>
      <c r="HY711" s="209"/>
      <c r="HZ711" s="209"/>
      <c r="IA711" s="209"/>
      <c r="IB711" s="209"/>
      <c r="IC711" s="209"/>
      <c r="ID711" s="209"/>
      <c r="IE711" s="209"/>
      <c r="IF711" s="209"/>
      <c r="IG711" s="209"/>
      <c r="IH711" s="209"/>
      <c r="II711" s="209"/>
      <c r="IJ711" s="209"/>
      <c r="IK711" s="209"/>
      <c r="IL711" s="209"/>
      <c r="IM711" s="209"/>
      <c r="IN711" s="209"/>
      <c r="IO711" s="209"/>
      <c r="IP711" s="209"/>
      <c r="IQ711" s="209"/>
      <c r="IR711" s="209"/>
      <c r="IS711" s="209"/>
      <c r="IT711" s="209"/>
      <c r="IU711" s="209"/>
      <c r="IV711" s="209"/>
      <c r="IW711" s="209"/>
      <c r="IX711" s="209"/>
      <c r="IY711" s="209"/>
      <c r="IZ711" s="209"/>
      <c r="JA711" s="209"/>
      <c r="JB711" s="209"/>
      <c r="JC711" s="209"/>
      <c r="JD711" s="209"/>
      <c r="JE711" s="209"/>
      <c r="JF711" s="209"/>
      <c r="JG711" s="209"/>
    </row>
    <row r="712" spans="102:267" hidden="1">
      <c r="CX712" s="211"/>
      <c r="CY712" s="217"/>
      <c r="CZ712" s="217"/>
      <c r="DA712" s="217"/>
      <c r="DB712" s="462"/>
      <c r="DC712" s="217"/>
      <c r="DD712" s="209"/>
      <c r="DE712" s="209"/>
      <c r="DF712" s="1561"/>
      <c r="DG712" s="1561"/>
      <c r="DH712" s="209"/>
      <c r="DI712" s="209"/>
      <c r="DJ712" s="217"/>
      <c r="DK712" s="209"/>
      <c r="DL712" s="217"/>
      <c r="DM712" s="209"/>
      <c r="DN712" s="209"/>
      <c r="DO712" s="209"/>
      <c r="DP712" s="209"/>
      <c r="DQ712" s="1561"/>
      <c r="DR712" s="209"/>
      <c r="DS712" s="209"/>
      <c r="DT712" s="209"/>
      <c r="DU712" s="209"/>
      <c r="DV712" s="209"/>
      <c r="DW712" s="1561"/>
      <c r="DX712" s="1561"/>
      <c r="DY712" s="209"/>
      <c r="DZ712" s="209"/>
      <c r="EA712" s="209"/>
      <c r="EB712" s="209"/>
      <c r="EC712" s="209"/>
      <c r="ED712" s="209"/>
      <c r="EE712" s="209"/>
      <c r="EF712" s="209"/>
      <c r="EG712" s="209"/>
      <c r="EH712" s="209"/>
      <c r="EI712" s="209"/>
      <c r="EJ712" s="299"/>
      <c r="EK712" s="220"/>
      <c r="EL712" s="209"/>
      <c r="EM712" s="209"/>
      <c r="EN712" s="211"/>
      <c r="EO712" s="211"/>
      <c r="EP712" s="217"/>
      <c r="EQ712" s="209"/>
      <c r="ER712" s="209"/>
      <c r="ES712" s="209"/>
      <c r="ET712" s="209"/>
      <c r="EU712" s="209"/>
      <c r="EV712" s="209"/>
      <c r="EW712" s="209"/>
      <c r="EX712" s="209"/>
      <c r="EY712" s="209"/>
      <c r="EZ712" s="209"/>
      <c r="FA712" s="209"/>
      <c r="FB712" s="209"/>
      <c r="FC712" s="209"/>
      <c r="FD712" s="209"/>
      <c r="FE712" s="209"/>
      <c r="FF712" s="220"/>
      <c r="FG712" s="220"/>
      <c r="FH712" s="209"/>
      <c r="FI712" s="209"/>
      <c r="FJ712" s="209"/>
      <c r="FK712" s="209"/>
      <c r="FL712" s="209"/>
      <c r="FM712" s="209"/>
      <c r="FN712" s="209"/>
      <c r="FO712" s="209"/>
      <c r="FP712" s="209"/>
      <c r="FQ712" s="209"/>
      <c r="FR712" s="209"/>
      <c r="FS712" s="209"/>
      <c r="FT712" s="209"/>
      <c r="FU712" s="209"/>
      <c r="FV712" s="209"/>
      <c r="FW712" s="209"/>
      <c r="FX712" s="209"/>
      <c r="FY712" s="209"/>
      <c r="FZ712" s="209"/>
      <c r="GA712" s="209"/>
      <c r="GB712" s="209"/>
      <c r="GC712" s="209"/>
      <c r="GD712" s="209"/>
      <c r="GE712" s="209"/>
      <c r="GF712" s="209"/>
      <c r="GG712" s="209"/>
      <c r="GH712" s="209"/>
      <c r="GI712" s="209"/>
      <c r="GJ712" s="209"/>
      <c r="GK712" s="209"/>
      <c r="GL712" s="209"/>
      <c r="GM712" s="209"/>
      <c r="GN712" s="209"/>
      <c r="GO712" s="209"/>
      <c r="GP712" s="209"/>
      <c r="GQ712" s="209"/>
      <c r="GR712" s="209"/>
      <c r="GS712" s="209"/>
      <c r="GT712" s="209"/>
      <c r="GU712" s="209"/>
      <c r="GV712" s="209"/>
      <c r="GW712" s="209"/>
      <c r="GX712" s="209"/>
      <c r="GY712" s="209"/>
      <c r="GZ712" s="209"/>
      <c r="HA712" s="209"/>
      <c r="HB712" s="209"/>
      <c r="HC712" s="209"/>
      <c r="HD712" s="209"/>
      <c r="HE712" s="209"/>
      <c r="HF712" s="209"/>
      <c r="HG712" s="209"/>
      <c r="HH712" s="209"/>
      <c r="HI712" s="209"/>
      <c r="HJ712" s="209"/>
      <c r="HK712" s="209"/>
      <c r="HL712" s="209"/>
      <c r="HM712" s="209"/>
      <c r="HN712" s="209"/>
      <c r="HO712" s="209"/>
      <c r="HP712" s="209"/>
      <c r="HQ712" s="209"/>
      <c r="HR712" s="209"/>
      <c r="HS712" s="209"/>
      <c r="HT712" s="209"/>
      <c r="HU712" s="209"/>
      <c r="HV712" s="209"/>
      <c r="HW712" s="209"/>
      <c r="HX712" s="209"/>
      <c r="HY712" s="209"/>
      <c r="HZ712" s="209"/>
      <c r="IA712" s="209"/>
      <c r="IB712" s="209"/>
      <c r="IC712" s="209"/>
      <c r="ID712" s="209"/>
      <c r="IE712" s="209"/>
      <c r="IF712" s="209"/>
      <c r="IG712" s="209"/>
      <c r="IH712" s="209"/>
      <c r="II712" s="209"/>
      <c r="IJ712" s="209"/>
      <c r="IK712" s="209"/>
      <c r="IL712" s="209"/>
      <c r="IM712" s="209"/>
      <c r="IN712" s="209"/>
      <c r="IO712" s="209"/>
      <c r="IP712" s="209"/>
      <c r="IQ712" s="209"/>
      <c r="IR712" s="209"/>
      <c r="IS712" s="209"/>
      <c r="IT712" s="209"/>
      <c r="IU712" s="209"/>
      <c r="IV712" s="209"/>
      <c r="IW712" s="209"/>
      <c r="IX712" s="209"/>
      <c r="IY712" s="209"/>
      <c r="IZ712" s="209"/>
      <c r="JA712" s="209"/>
      <c r="JB712" s="209"/>
      <c r="JC712" s="209"/>
      <c r="JD712" s="209"/>
      <c r="JE712" s="209"/>
      <c r="JF712" s="209"/>
      <c r="JG712" s="209"/>
    </row>
    <row r="713" spans="102:267" hidden="1">
      <c r="CX713" s="211"/>
      <c r="CY713" s="217"/>
      <c r="CZ713" s="217"/>
      <c r="DA713" s="217"/>
      <c r="DB713" s="462"/>
      <c r="DC713" s="217"/>
      <c r="DD713" s="209"/>
      <c r="DE713" s="209"/>
      <c r="DF713" s="1561"/>
      <c r="DG713" s="1561"/>
      <c r="DH713" s="209"/>
      <c r="DI713" s="209"/>
      <c r="DJ713" s="217"/>
      <c r="DK713" s="209"/>
      <c r="DL713" s="217"/>
      <c r="DM713" s="209"/>
      <c r="DN713" s="209"/>
      <c r="DO713" s="209"/>
      <c r="DP713" s="209"/>
      <c r="DQ713" s="1561"/>
      <c r="DR713" s="209"/>
      <c r="DS713" s="209"/>
      <c r="DT713" s="209"/>
      <c r="DU713" s="209"/>
      <c r="DV713" s="209"/>
      <c r="DW713" s="1561"/>
      <c r="DX713" s="1561"/>
      <c r="DY713" s="209"/>
      <c r="DZ713" s="209"/>
      <c r="EA713" s="209"/>
      <c r="EB713" s="209"/>
      <c r="EC713" s="209"/>
      <c r="ED713" s="209"/>
      <c r="EE713" s="209"/>
      <c r="EF713" s="209"/>
      <c r="EG713" s="209"/>
      <c r="EH713" s="209"/>
      <c r="EI713" s="209"/>
      <c r="EJ713" s="299"/>
      <c r="EK713" s="220"/>
      <c r="EL713" s="209"/>
      <c r="EM713" s="209"/>
      <c r="EN713" s="211"/>
      <c r="EO713" s="211"/>
      <c r="EP713" s="217"/>
      <c r="EQ713" s="209"/>
      <c r="ER713" s="209"/>
      <c r="ES713" s="209"/>
      <c r="ET713" s="209"/>
      <c r="EU713" s="209"/>
      <c r="EV713" s="209"/>
      <c r="EW713" s="209"/>
      <c r="EX713" s="209"/>
      <c r="EY713" s="209"/>
      <c r="EZ713" s="209"/>
      <c r="FA713" s="209"/>
      <c r="FB713" s="209"/>
      <c r="FC713" s="209"/>
      <c r="FD713" s="209"/>
      <c r="FE713" s="209"/>
      <c r="FF713" s="220"/>
      <c r="FG713" s="220"/>
      <c r="FH713" s="209"/>
      <c r="FI713" s="209"/>
      <c r="FJ713" s="209"/>
      <c r="FK713" s="209"/>
      <c r="FL713" s="209"/>
      <c r="FM713" s="209"/>
      <c r="FN713" s="209"/>
      <c r="FO713" s="209"/>
      <c r="FP713" s="209"/>
      <c r="FQ713" s="209"/>
      <c r="FR713" s="209"/>
      <c r="FS713" s="209"/>
      <c r="FT713" s="209"/>
      <c r="FU713" s="209"/>
      <c r="FV713" s="209"/>
      <c r="FW713" s="209"/>
      <c r="FX713" s="209"/>
      <c r="FY713" s="209"/>
      <c r="FZ713" s="209"/>
      <c r="GA713" s="209"/>
      <c r="GB713" s="209"/>
      <c r="GC713" s="209"/>
      <c r="GD713" s="209"/>
      <c r="GE713" s="209"/>
      <c r="GF713" s="209"/>
      <c r="GG713" s="209"/>
      <c r="GH713" s="209"/>
      <c r="GI713" s="209"/>
      <c r="GJ713" s="209"/>
      <c r="GK713" s="209"/>
      <c r="GL713" s="209"/>
      <c r="GM713" s="209"/>
      <c r="GN713" s="209"/>
      <c r="GO713" s="209"/>
      <c r="GP713" s="209"/>
      <c r="GQ713" s="209"/>
      <c r="GR713" s="209"/>
      <c r="GS713" s="209"/>
      <c r="GT713" s="209"/>
      <c r="GU713" s="209"/>
      <c r="GV713" s="209"/>
      <c r="GW713" s="209"/>
      <c r="GX713" s="209"/>
      <c r="GY713" s="209"/>
      <c r="GZ713" s="209"/>
      <c r="HA713" s="209"/>
      <c r="HB713" s="209"/>
      <c r="HC713" s="209"/>
      <c r="HD713" s="209"/>
      <c r="HE713" s="209"/>
      <c r="HF713" s="209"/>
      <c r="HG713" s="209"/>
      <c r="HH713" s="209"/>
      <c r="HI713" s="209"/>
      <c r="HJ713" s="209"/>
      <c r="HK713" s="209"/>
      <c r="HL713" s="209"/>
      <c r="HM713" s="209"/>
      <c r="HN713" s="209"/>
      <c r="HO713" s="209"/>
      <c r="HP713" s="209"/>
      <c r="HQ713" s="209"/>
      <c r="HR713" s="209"/>
      <c r="HS713" s="209"/>
      <c r="HT713" s="209"/>
      <c r="HU713" s="209"/>
      <c r="HV713" s="209"/>
      <c r="HW713" s="209"/>
      <c r="HX713" s="209"/>
      <c r="HY713" s="209"/>
      <c r="HZ713" s="209"/>
      <c r="IA713" s="209"/>
      <c r="IB713" s="209"/>
      <c r="IC713" s="209"/>
      <c r="ID713" s="209"/>
      <c r="IE713" s="209"/>
      <c r="IF713" s="209"/>
      <c r="IG713" s="209"/>
      <c r="IH713" s="209"/>
      <c r="II713" s="209"/>
      <c r="IJ713" s="209"/>
      <c r="IK713" s="209"/>
      <c r="IL713" s="209"/>
      <c r="IM713" s="209"/>
      <c r="IN713" s="209"/>
      <c r="IO713" s="209"/>
      <c r="IP713" s="209"/>
      <c r="IQ713" s="209"/>
      <c r="IR713" s="209"/>
      <c r="IS713" s="209"/>
      <c r="IT713" s="209"/>
      <c r="IU713" s="209"/>
      <c r="IV713" s="209"/>
      <c r="IW713" s="209"/>
      <c r="IX713" s="209"/>
      <c r="IY713" s="209"/>
      <c r="IZ713" s="209"/>
      <c r="JA713" s="209"/>
      <c r="JB713" s="209"/>
      <c r="JC713" s="209"/>
      <c r="JD713" s="209"/>
      <c r="JE713" s="209"/>
      <c r="JF713" s="209"/>
      <c r="JG713" s="209"/>
    </row>
    <row r="714" spans="102:267" hidden="1">
      <c r="CX714" s="211"/>
      <c r="CY714" s="217"/>
      <c r="CZ714" s="217"/>
      <c r="DA714" s="217"/>
      <c r="DB714" s="462"/>
      <c r="DC714" s="217"/>
      <c r="DD714" s="209"/>
      <c r="DE714" s="209"/>
      <c r="DF714" s="1561"/>
      <c r="DG714" s="1561"/>
      <c r="DH714" s="209"/>
      <c r="DI714" s="209"/>
      <c r="DJ714" s="217"/>
      <c r="DK714" s="209"/>
      <c r="DL714" s="217"/>
      <c r="DM714" s="209"/>
      <c r="DN714" s="209"/>
      <c r="DO714" s="209"/>
      <c r="DP714" s="209"/>
      <c r="DQ714" s="1561"/>
      <c r="DR714" s="209"/>
      <c r="DS714" s="209"/>
      <c r="DT714" s="209"/>
      <c r="DU714" s="209"/>
      <c r="DV714" s="209"/>
      <c r="DW714" s="1561"/>
      <c r="DX714" s="1561"/>
      <c r="DY714" s="209"/>
      <c r="DZ714" s="209"/>
      <c r="EA714" s="209"/>
      <c r="EB714" s="209"/>
      <c r="EC714" s="209"/>
      <c r="ED714" s="209"/>
      <c r="EE714" s="209"/>
      <c r="EF714" s="209"/>
      <c r="EG714" s="209"/>
      <c r="EH714" s="209"/>
      <c r="EI714" s="209"/>
      <c r="EJ714" s="299"/>
      <c r="EK714" s="220"/>
      <c r="EL714" s="209"/>
      <c r="EM714" s="209"/>
      <c r="EN714" s="211"/>
      <c r="EO714" s="211"/>
      <c r="EP714" s="217"/>
      <c r="EQ714" s="209"/>
      <c r="ER714" s="209"/>
      <c r="ES714" s="209"/>
      <c r="ET714" s="209"/>
      <c r="EU714" s="209"/>
      <c r="EV714" s="209"/>
      <c r="EW714" s="209"/>
      <c r="EX714" s="209"/>
      <c r="EY714" s="209"/>
      <c r="EZ714" s="209"/>
      <c r="FA714" s="209"/>
      <c r="FB714" s="209"/>
      <c r="FC714" s="209"/>
      <c r="FD714" s="209"/>
      <c r="FE714" s="209"/>
      <c r="FF714" s="220"/>
      <c r="FG714" s="220"/>
      <c r="FH714" s="209"/>
      <c r="FI714" s="209"/>
      <c r="FJ714" s="209"/>
      <c r="FK714" s="209"/>
      <c r="FL714" s="209"/>
      <c r="FM714" s="209"/>
      <c r="FN714" s="209"/>
      <c r="FO714" s="209"/>
      <c r="FP714" s="209"/>
      <c r="FQ714" s="209"/>
      <c r="FR714" s="209"/>
      <c r="FS714" s="209"/>
      <c r="FT714" s="209"/>
      <c r="FU714" s="209"/>
      <c r="FV714" s="209"/>
      <c r="FW714" s="209"/>
      <c r="FX714" s="209"/>
      <c r="FY714" s="209"/>
      <c r="FZ714" s="209"/>
      <c r="GA714" s="209"/>
      <c r="GB714" s="209"/>
      <c r="GC714" s="209"/>
      <c r="GD714" s="209"/>
      <c r="GE714" s="209"/>
      <c r="GF714" s="209"/>
      <c r="GG714" s="209"/>
      <c r="GH714" s="209"/>
      <c r="GI714" s="209"/>
      <c r="GJ714" s="209"/>
      <c r="GK714" s="209"/>
      <c r="GL714" s="209"/>
      <c r="GM714" s="209"/>
      <c r="GN714" s="209"/>
      <c r="GO714" s="209"/>
      <c r="GP714" s="209"/>
      <c r="GQ714" s="209"/>
      <c r="GR714" s="209"/>
      <c r="GS714" s="209"/>
      <c r="GT714" s="209"/>
      <c r="GU714" s="209"/>
      <c r="GV714" s="209"/>
      <c r="GW714" s="209"/>
      <c r="GX714" s="209"/>
      <c r="GY714" s="209"/>
      <c r="GZ714" s="209"/>
      <c r="HA714" s="209"/>
      <c r="HB714" s="209"/>
      <c r="HC714" s="209"/>
      <c r="HD714" s="209"/>
      <c r="HE714" s="209"/>
      <c r="HF714" s="209"/>
      <c r="HG714" s="209"/>
      <c r="HH714" s="209"/>
      <c r="HI714" s="209"/>
      <c r="HJ714" s="209"/>
      <c r="HK714" s="209"/>
      <c r="HL714" s="209"/>
      <c r="HM714" s="209"/>
      <c r="HN714" s="209"/>
      <c r="HO714" s="209"/>
      <c r="HP714" s="209"/>
      <c r="HQ714" s="209"/>
      <c r="HR714" s="209"/>
      <c r="HS714" s="209"/>
      <c r="HT714" s="209"/>
      <c r="HU714" s="209"/>
      <c r="HV714" s="209"/>
      <c r="HW714" s="209"/>
      <c r="HX714" s="209"/>
      <c r="HY714" s="209"/>
      <c r="HZ714" s="209"/>
      <c r="IA714" s="209"/>
      <c r="IB714" s="209"/>
      <c r="IC714" s="209"/>
      <c r="ID714" s="209"/>
      <c r="IE714" s="209"/>
      <c r="IF714" s="209"/>
      <c r="IG714" s="209"/>
      <c r="IH714" s="209"/>
      <c r="II714" s="209"/>
      <c r="IJ714" s="209"/>
      <c r="IK714" s="209"/>
      <c r="IL714" s="209"/>
      <c r="IM714" s="209"/>
      <c r="IN714" s="209"/>
      <c r="IO714" s="209"/>
      <c r="IP714" s="209"/>
      <c r="IQ714" s="209"/>
      <c r="IR714" s="209"/>
      <c r="IS714" s="209"/>
      <c r="IT714" s="209"/>
      <c r="IU714" s="209"/>
      <c r="IV714" s="209"/>
      <c r="IW714" s="209"/>
      <c r="IX714" s="209"/>
      <c r="IY714" s="209"/>
      <c r="IZ714" s="209"/>
      <c r="JA714" s="209"/>
      <c r="JB714" s="209"/>
      <c r="JC714" s="209"/>
      <c r="JD714" s="209"/>
      <c r="JE714" s="209"/>
      <c r="JF714" s="209"/>
      <c r="JG714" s="209"/>
    </row>
    <row r="715" spans="102:267" hidden="1">
      <c r="CX715" s="211"/>
      <c r="CY715" s="217"/>
      <c r="CZ715" s="217"/>
      <c r="DA715" s="217"/>
      <c r="DB715" s="462"/>
      <c r="DC715" s="217"/>
      <c r="DD715" s="209"/>
      <c r="DE715" s="209"/>
      <c r="DF715" s="1561"/>
      <c r="DG715" s="1561"/>
      <c r="DH715" s="209"/>
      <c r="DI715" s="209"/>
      <c r="DJ715" s="217"/>
      <c r="DK715" s="209"/>
      <c r="DL715" s="217"/>
      <c r="DM715" s="209"/>
      <c r="DN715" s="209"/>
      <c r="DO715" s="209"/>
      <c r="DP715" s="209"/>
      <c r="DQ715" s="1561"/>
      <c r="DR715" s="209"/>
      <c r="DS715" s="209"/>
      <c r="DT715" s="209"/>
      <c r="DU715" s="209"/>
      <c r="DV715" s="209"/>
      <c r="DW715" s="1561"/>
      <c r="DX715" s="1561"/>
      <c r="DY715" s="209"/>
      <c r="DZ715" s="209"/>
      <c r="EA715" s="209"/>
      <c r="EB715" s="209"/>
      <c r="EC715" s="209"/>
      <c r="ED715" s="209"/>
      <c r="EE715" s="209"/>
      <c r="EF715" s="209"/>
      <c r="EG715" s="209"/>
      <c r="EH715" s="209"/>
      <c r="EI715" s="209"/>
      <c r="EJ715" s="299"/>
      <c r="EK715" s="220"/>
      <c r="EL715" s="209"/>
      <c r="EM715" s="209"/>
      <c r="EN715" s="211"/>
      <c r="EO715" s="211"/>
      <c r="EP715" s="217"/>
      <c r="EQ715" s="209"/>
      <c r="ER715" s="209"/>
      <c r="ES715" s="209"/>
      <c r="ET715" s="209"/>
      <c r="EU715" s="209"/>
      <c r="EV715" s="209"/>
      <c r="EW715" s="209"/>
      <c r="EX715" s="209"/>
      <c r="EY715" s="209"/>
      <c r="EZ715" s="209"/>
      <c r="FA715" s="209"/>
      <c r="FB715" s="209"/>
      <c r="FC715" s="209"/>
      <c r="FD715" s="209"/>
      <c r="FE715" s="209"/>
      <c r="FF715" s="220"/>
      <c r="FG715" s="220"/>
      <c r="FH715" s="209"/>
      <c r="FI715" s="209"/>
      <c r="FJ715" s="209"/>
      <c r="FK715" s="209"/>
      <c r="FL715" s="209"/>
      <c r="FM715" s="209"/>
      <c r="FN715" s="209"/>
      <c r="FO715" s="209"/>
      <c r="FP715" s="209"/>
      <c r="FQ715" s="209"/>
      <c r="FR715" s="209"/>
      <c r="FS715" s="209"/>
      <c r="FT715" s="209"/>
      <c r="FU715" s="209"/>
      <c r="FV715" s="209"/>
      <c r="FW715" s="209"/>
      <c r="FX715" s="209"/>
      <c r="FY715" s="209"/>
      <c r="FZ715" s="209"/>
      <c r="GA715" s="209"/>
      <c r="GB715" s="209"/>
      <c r="GC715" s="209"/>
      <c r="GD715" s="209"/>
      <c r="GE715" s="209"/>
      <c r="GF715" s="209"/>
      <c r="GG715" s="209"/>
      <c r="GH715" s="209"/>
      <c r="GI715" s="209"/>
      <c r="GJ715" s="209"/>
      <c r="GK715" s="209"/>
      <c r="GL715" s="209"/>
      <c r="GM715" s="209"/>
      <c r="GN715" s="209"/>
      <c r="GO715" s="209"/>
      <c r="GP715" s="209"/>
      <c r="GQ715" s="209"/>
      <c r="GR715" s="209"/>
      <c r="GS715" s="209"/>
      <c r="GT715" s="209"/>
      <c r="GU715" s="209"/>
      <c r="GV715" s="209"/>
      <c r="GW715" s="209"/>
      <c r="GX715" s="209"/>
      <c r="GY715" s="209"/>
      <c r="GZ715" s="209"/>
      <c r="HA715" s="209"/>
      <c r="HB715" s="209"/>
      <c r="HC715" s="209"/>
      <c r="HD715" s="209"/>
      <c r="HE715" s="209"/>
      <c r="HF715" s="209"/>
      <c r="HG715" s="209"/>
      <c r="HH715" s="209"/>
      <c r="HI715" s="209"/>
      <c r="HJ715" s="209"/>
      <c r="HK715" s="209"/>
      <c r="HL715" s="209"/>
      <c r="HM715" s="209"/>
      <c r="HN715" s="209"/>
      <c r="HO715" s="209"/>
      <c r="HP715" s="209"/>
      <c r="HQ715" s="209"/>
      <c r="HR715" s="209"/>
      <c r="HS715" s="209"/>
      <c r="HT715" s="209"/>
      <c r="HU715" s="209"/>
      <c r="HV715" s="209"/>
      <c r="HW715" s="209"/>
      <c r="HX715" s="209"/>
      <c r="HY715" s="209"/>
      <c r="HZ715" s="209"/>
      <c r="IA715" s="209"/>
      <c r="IB715" s="209"/>
      <c r="IC715" s="209"/>
      <c r="ID715" s="209"/>
      <c r="IE715" s="209"/>
      <c r="IF715" s="209"/>
      <c r="IG715" s="209"/>
      <c r="IH715" s="209"/>
      <c r="II715" s="209"/>
      <c r="IJ715" s="209"/>
      <c r="IK715" s="209"/>
      <c r="IL715" s="209"/>
      <c r="IM715" s="209"/>
      <c r="IN715" s="209"/>
      <c r="IO715" s="209"/>
      <c r="IP715" s="209"/>
      <c r="IQ715" s="209"/>
      <c r="IR715" s="209"/>
      <c r="IS715" s="209"/>
      <c r="IT715" s="209"/>
      <c r="IU715" s="209"/>
      <c r="IV715" s="209"/>
      <c r="IW715" s="209"/>
      <c r="IX715" s="209"/>
      <c r="IY715" s="209"/>
      <c r="IZ715" s="209"/>
      <c r="JA715" s="209"/>
      <c r="JB715" s="209"/>
      <c r="JC715" s="209"/>
      <c r="JD715" s="209"/>
      <c r="JE715" s="209"/>
      <c r="JF715" s="209"/>
      <c r="JG715" s="209"/>
    </row>
    <row r="716" spans="102:267" hidden="1">
      <c r="CX716" s="211"/>
      <c r="CY716" s="217"/>
      <c r="CZ716" s="217"/>
      <c r="DA716" s="217"/>
      <c r="DB716" s="462"/>
      <c r="DC716" s="217"/>
      <c r="DD716" s="209"/>
      <c r="DE716" s="209"/>
      <c r="DF716" s="1561"/>
      <c r="DG716" s="1561"/>
      <c r="DH716" s="209"/>
      <c r="DI716" s="209"/>
      <c r="DJ716" s="217"/>
      <c r="DK716" s="209"/>
      <c r="DL716" s="217"/>
      <c r="DM716" s="209"/>
      <c r="DN716" s="209"/>
      <c r="DO716" s="209"/>
      <c r="DP716" s="209"/>
      <c r="DQ716" s="1561"/>
      <c r="DR716" s="209"/>
      <c r="DS716" s="209"/>
      <c r="DT716" s="209"/>
      <c r="DU716" s="209"/>
      <c r="DV716" s="209"/>
      <c r="DW716" s="1561"/>
      <c r="DX716" s="1561"/>
      <c r="DY716" s="209"/>
      <c r="DZ716" s="209"/>
      <c r="EA716" s="209"/>
      <c r="EB716" s="209"/>
      <c r="EC716" s="209"/>
      <c r="ED716" s="209"/>
      <c r="EE716" s="209"/>
      <c r="EF716" s="209"/>
      <c r="EG716" s="209"/>
      <c r="EH716" s="209"/>
      <c r="EI716" s="209"/>
      <c r="EJ716" s="299"/>
      <c r="EK716" s="220"/>
      <c r="EL716" s="209"/>
      <c r="EM716" s="209"/>
      <c r="EN716" s="211"/>
      <c r="EO716" s="211"/>
      <c r="EP716" s="217"/>
      <c r="EQ716" s="209"/>
      <c r="ER716" s="209"/>
      <c r="ES716" s="209"/>
      <c r="ET716" s="209"/>
      <c r="EU716" s="209"/>
      <c r="EV716" s="209"/>
      <c r="EW716" s="209"/>
      <c r="EX716" s="209"/>
      <c r="EY716" s="209"/>
      <c r="EZ716" s="209"/>
      <c r="FA716" s="209"/>
      <c r="FB716" s="209"/>
      <c r="FC716" s="209"/>
      <c r="FD716" s="209"/>
      <c r="FE716" s="209"/>
      <c r="FF716" s="220"/>
      <c r="FG716" s="220"/>
      <c r="FH716" s="209"/>
      <c r="FI716" s="209"/>
      <c r="FJ716" s="209"/>
      <c r="FK716" s="209"/>
      <c r="FL716" s="209"/>
      <c r="FM716" s="209"/>
      <c r="FN716" s="209"/>
      <c r="FO716" s="209"/>
      <c r="FP716" s="209"/>
      <c r="FQ716" s="209"/>
      <c r="FR716" s="209"/>
      <c r="FS716" s="209"/>
      <c r="FT716" s="209"/>
      <c r="FU716" s="209"/>
      <c r="FV716" s="209"/>
      <c r="FW716" s="209"/>
      <c r="FX716" s="209"/>
      <c r="FY716" s="209"/>
      <c r="FZ716" s="209"/>
      <c r="GA716" s="209"/>
      <c r="GB716" s="209"/>
      <c r="GC716" s="209"/>
      <c r="GD716" s="209"/>
      <c r="GE716" s="209"/>
      <c r="GF716" s="209"/>
      <c r="GG716" s="209"/>
      <c r="GH716" s="209"/>
      <c r="GI716" s="209"/>
      <c r="GJ716" s="209"/>
      <c r="GK716" s="209"/>
      <c r="GL716" s="209"/>
      <c r="GM716" s="209"/>
      <c r="GN716" s="209"/>
      <c r="GO716" s="209"/>
      <c r="GP716" s="209"/>
      <c r="GQ716" s="209"/>
      <c r="GR716" s="209"/>
      <c r="GS716" s="209"/>
      <c r="GT716" s="209"/>
      <c r="GU716" s="209"/>
      <c r="GV716" s="209"/>
      <c r="GW716" s="209"/>
      <c r="GX716" s="209"/>
      <c r="GY716" s="209"/>
      <c r="GZ716" s="209"/>
      <c r="HA716" s="209"/>
      <c r="HB716" s="209"/>
      <c r="HC716" s="209"/>
      <c r="HD716" s="209"/>
      <c r="HE716" s="209"/>
      <c r="HF716" s="209"/>
      <c r="HG716" s="209"/>
      <c r="HH716" s="209"/>
      <c r="HI716" s="209"/>
      <c r="HJ716" s="209"/>
      <c r="HK716" s="209"/>
      <c r="HL716" s="209"/>
      <c r="HM716" s="209"/>
      <c r="HN716" s="209"/>
      <c r="HO716" s="209"/>
      <c r="HP716" s="209"/>
      <c r="HQ716" s="209"/>
      <c r="HR716" s="209"/>
      <c r="HS716" s="209"/>
      <c r="HT716" s="209"/>
      <c r="HU716" s="209"/>
      <c r="HV716" s="209"/>
      <c r="HW716" s="209"/>
      <c r="HX716" s="209"/>
      <c r="HY716" s="209"/>
      <c r="HZ716" s="209"/>
      <c r="IA716" s="209"/>
      <c r="IB716" s="209"/>
      <c r="IC716" s="209"/>
      <c r="ID716" s="209"/>
      <c r="IE716" s="209"/>
      <c r="IF716" s="209"/>
      <c r="IG716" s="209"/>
      <c r="IH716" s="209"/>
      <c r="II716" s="209"/>
      <c r="IJ716" s="209"/>
      <c r="IK716" s="209"/>
      <c r="IL716" s="209"/>
      <c r="IM716" s="209"/>
      <c r="IN716" s="209"/>
      <c r="IO716" s="209"/>
      <c r="IP716" s="209"/>
      <c r="IQ716" s="209"/>
      <c r="IR716" s="209"/>
      <c r="IS716" s="209"/>
      <c r="IT716" s="209"/>
      <c r="IU716" s="209"/>
      <c r="IV716" s="209"/>
      <c r="IW716" s="209"/>
      <c r="IX716" s="209"/>
      <c r="IY716" s="209"/>
      <c r="IZ716" s="209"/>
      <c r="JA716" s="209"/>
      <c r="JB716" s="209"/>
      <c r="JC716" s="209"/>
      <c r="JD716" s="209"/>
      <c r="JE716" s="209"/>
      <c r="JF716" s="209"/>
      <c r="JG716" s="209"/>
    </row>
    <row r="717" spans="102:267" hidden="1">
      <c r="CX717" s="211"/>
      <c r="CY717" s="217"/>
      <c r="CZ717" s="217"/>
      <c r="DA717" s="217"/>
      <c r="DB717" s="462"/>
      <c r="DC717" s="217"/>
      <c r="DD717" s="209"/>
      <c r="DE717" s="209"/>
      <c r="DF717" s="1561"/>
      <c r="DG717" s="1561"/>
      <c r="DH717" s="209"/>
      <c r="DI717" s="209"/>
      <c r="DJ717" s="217"/>
      <c r="DK717" s="209"/>
      <c r="DL717" s="217"/>
      <c r="DM717" s="209"/>
      <c r="DN717" s="209"/>
      <c r="DO717" s="209"/>
      <c r="DP717" s="209"/>
      <c r="DQ717" s="1561"/>
      <c r="DR717" s="209"/>
      <c r="DS717" s="209"/>
      <c r="DT717" s="209"/>
      <c r="DU717" s="209"/>
      <c r="DV717" s="209"/>
      <c r="DW717" s="1561"/>
      <c r="DX717" s="1561"/>
      <c r="DY717" s="209"/>
      <c r="DZ717" s="209"/>
      <c r="EA717" s="209"/>
      <c r="EB717" s="209"/>
      <c r="EC717" s="209"/>
      <c r="ED717" s="209"/>
      <c r="EE717" s="209"/>
      <c r="EF717" s="209"/>
      <c r="EG717" s="209"/>
      <c r="EH717" s="209"/>
      <c r="EI717" s="209"/>
      <c r="EJ717" s="299"/>
      <c r="EK717" s="220"/>
      <c r="EL717" s="209"/>
      <c r="EM717" s="209"/>
      <c r="EN717" s="211"/>
      <c r="EO717" s="211"/>
      <c r="EP717" s="217"/>
      <c r="EQ717" s="209"/>
      <c r="ER717" s="209"/>
      <c r="ES717" s="209"/>
      <c r="ET717" s="209"/>
      <c r="EU717" s="209"/>
      <c r="EV717" s="209"/>
      <c r="EW717" s="209"/>
      <c r="EX717" s="209"/>
      <c r="EY717" s="209"/>
      <c r="EZ717" s="209"/>
      <c r="FA717" s="209"/>
      <c r="FB717" s="209"/>
      <c r="FC717" s="209"/>
      <c r="FD717" s="209"/>
      <c r="FE717" s="209"/>
      <c r="FF717" s="220"/>
      <c r="FG717" s="220"/>
      <c r="FH717" s="209"/>
      <c r="FI717" s="209"/>
      <c r="FJ717" s="209"/>
      <c r="FK717" s="209"/>
      <c r="FL717" s="209"/>
      <c r="FM717" s="209"/>
      <c r="FN717" s="209"/>
      <c r="FO717" s="209"/>
      <c r="FP717" s="209"/>
      <c r="FQ717" s="209"/>
      <c r="FR717" s="209"/>
      <c r="FS717" s="209"/>
      <c r="FT717" s="209"/>
      <c r="FU717" s="209"/>
      <c r="FV717" s="209"/>
      <c r="FW717" s="209"/>
      <c r="FX717" s="209"/>
      <c r="FY717" s="209"/>
      <c r="FZ717" s="209"/>
      <c r="GA717" s="209"/>
      <c r="GB717" s="209"/>
      <c r="GC717" s="209"/>
      <c r="GD717" s="209"/>
      <c r="GE717" s="209"/>
      <c r="GF717" s="209"/>
      <c r="GG717" s="209"/>
      <c r="GH717" s="209"/>
      <c r="GI717" s="209"/>
      <c r="GJ717" s="209"/>
      <c r="GK717" s="209"/>
      <c r="GL717" s="209"/>
      <c r="GM717" s="209"/>
      <c r="GN717" s="209"/>
      <c r="GO717" s="209"/>
      <c r="GP717" s="209"/>
      <c r="GQ717" s="209"/>
      <c r="GR717" s="209"/>
      <c r="GS717" s="209"/>
      <c r="GT717" s="209"/>
      <c r="GU717" s="209"/>
      <c r="GV717" s="209"/>
      <c r="GW717" s="209"/>
      <c r="GX717" s="209"/>
      <c r="GY717" s="209"/>
      <c r="GZ717" s="209"/>
      <c r="HA717" s="209"/>
      <c r="HB717" s="209"/>
      <c r="HC717" s="209"/>
      <c r="HD717" s="209"/>
      <c r="HE717" s="209"/>
      <c r="HF717" s="209"/>
      <c r="HG717" s="209"/>
      <c r="HH717" s="209"/>
      <c r="HI717" s="209"/>
      <c r="HJ717" s="209"/>
      <c r="HK717" s="209"/>
      <c r="HL717" s="209"/>
      <c r="HM717" s="209"/>
      <c r="HN717" s="209"/>
      <c r="HO717" s="209"/>
      <c r="HP717" s="209"/>
      <c r="HQ717" s="209"/>
      <c r="HR717" s="209"/>
      <c r="HS717" s="209"/>
      <c r="HT717" s="209"/>
      <c r="HU717" s="209"/>
      <c r="HV717" s="209"/>
      <c r="HW717" s="209"/>
      <c r="HX717" s="209"/>
      <c r="HY717" s="209"/>
      <c r="HZ717" s="209"/>
      <c r="IA717" s="209"/>
      <c r="IB717" s="209"/>
      <c r="IC717" s="209"/>
      <c r="ID717" s="209"/>
      <c r="IE717" s="209"/>
      <c r="IF717" s="209"/>
      <c r="IG717" s="209"/>
      <c r="IH717" s="209"/>
      <c r="II717" s="209"/>
      <c r="IJ717" s="209"/>
      <c r="IK717" s="209"/>
      <c r="IL717" s="209"/>
      <c r="IM717" s="209"/>
      <c r="IN717" s="209"/>
      <c r="IO717" s="209"/>
      <c r="IP717" s="209"/>
      <c r="IQ717" s="209"/>
      <c r="IR717" s="209"/>
      <c r="IS717" s="209"/>
      <c r="IT717" s="209"/>
      <c r="IU717" s="209"/>
      <c r="IV717" s="209"/>
      <c r="IW717" s="209"/>
      <c r="IX717" s="209"/>
      <c r="IY717" s="209"/>
      <c r="IZ717" s="209"/>
      <c r="JA717" s="209"/>
      <c r="JB717" s="209"/>
      <c r="JC717" s="209"/>
      <c r="JD717" s="209"/>
      <c r="JE717" s="209"/>
      <c r="JF717" s="209"/>
      <c r="JG717" s="209"/>
    </row>
    <row r="718" spans="102:267" hidden="1">
      <c r="CX718" s="211"/>
      <c r="CY718" s="217"/>
      <c r="CZ718" s="217"/>
      <c r="DA718" s="217"/>
      <c r="DB718" s="462"/>
      <c r="DC718" s="217"/>
      <c r="DD718" s="209"/>
      <c r="DE718" s="209"/>
      <c r="DF718" s="1561"/>
      <c r="DG718" s="1561"/>
      <c r="DH718" s="209"/>
      <c r="DI718" s="209"/>
      <c r="DJ718" s="217"/>
      <c r="DK718" s="209"/>
      <c r="DL718" s="217"/>
      <c r="DM718" s="209"/>
      <c r="DN718" s="209"/>
      <c r="DO718" s="209"/>
      <c r="DP718" s="209"/>
      <c r="DQ718" s="1561"/>
      <c r="DR718" s="209"/>
      <c r="DS718" s="209"/>
      <c r="DT718" s="209"/>
      <c r="DU718" s="209"/>
      <c r="DV718" s="209"/>
      <c r="DW718" s="1561"/>
      <c r="DX718" s="1561"/>
      <c r="DY718" s="209"/>
      <c r="DZ718" s="209"/>
      <c r="EA718" s="209"/>
      <c r="EB718" s="209"/>
      <c r="EC718" s="209"/>
      <c r="ED718" s="209"/>
      <c r="EE718" s="209"/>
      <c r="EF718" s="209"/>
      <c r="EG718" s="209"/>
      <c r="EH718" s="209"/>
      <c r="EI718" s="209"/>
      <c r="EJ718" s="299"/>
      <c r="EK718" s="220"/>
      <c r="EL718" s="209"/>
      <c r="EM718" s="209"/>
      <c r="EN718" s="211"/>
      <c r="EO718" s="211"/>
      <c r="EP718" s="217"/>
      <c r="EQ718" s="209"/>
      <c r="ER718" s="209"/>
      <c r="ES718" s="209"/>
      <c r="ET718" s="209"/>
      <c r="EU718" s="209"/>
      <c r="EV718" s="209"/>
      <c r="EW718" s="209"/>
      <c r="EX718" s="209"/>
      <c r="EY718" s="209"/>
      <c r="EZ718" s="209"/>
      <c r="FA718" s="209"/>
      <c r="FB718" s="209"/>
      <c r="FC718" s="209"/>
      <c r="FD718" s="209"/>
      <c r="FE718" s="209"/>
      <c r="FF718" s="220"/>
      <c r="FG718" s="220"/>
      <c r="FH718" s="209"/>
      <c r="FI718" s="209"/>
      <c r="FJ718" s="209"/>
      <c r="FK718" s="209"/>
      <c r="FL718" s="209"/>
      <c r="FM718" s="209"/>
      <c r="FN718" s="209"/>
      <c r="FO718" s="209"/>
      <c r="FP718" s="209"/>
      <c r="FQ718" s="209"/>
      <c r="FR718" s="209"/>
      <c r="FS718" s="209"/>
      <c r="FT718" s="209"/>
      <c r="FU718" s="209"/>
      <c r="FV718" s="209"/>
      <c r="FW718" s="209"/>
      <c r="FX718" s="209"/>
      <c r="FY718" s="209"/>
      <c r="FZ718" s="209"/>
      <c r="GA718" s="209"/>
      <c r="GB718" s="209"/>
      <c r="GC718" s="209"/>
      <c r="GD718" s="209"/>
      <c r="GE718" s="209"/>
      <c r="GF718" s="209"/>
      <c r="GG718" s="209"/>
      <c r="GH718" s="209"/>
      <c r="GI718" s="209"/>
      <c r="GJ718" s="209"/>
      <c r="GK718" s="209"/>
      <c r="GL718" s="209"/>
      <c r="GM718" s="209"/>
      <c r="GN718" s="209"/>
      <c r="GO718" s="209"/>
      <c r="GP718" s="209"/>
      <c r="GQ718" s="209"/>
      <c r="GR718" s="209"/>
      <c r="GS718" s="209"/>
      <c r="GT718" s="209"/>
      <c r="GU718" s="209"/>
      <c r="GV718" s="209"/>
      <c r="GW718" s="209"/>
      <c r="GX718" s="209"/>
      <c r="GY718" s="209"/>
      <c r="GZ718" s="209"/>
      <c r="HA718" s="209"/>
      <c r="HB718" s="209"/>
      <c r="HC718" s="209"/>
      <c r="HD718" s="209"/>
      <c r="HE718" s="209"/>
      <c r="HF718" s="209"/>
      <c r="HG718" s="209"/>
      <c r="HH718" s="209"/>
      <c r="HI718" s="209"/>
      <c r="HJ718" s="209"/>
      <c r="HK718" s="209"/>
      <c r="HL718" s="209"/>
      <c r="HM718" s="209"/>
      <c r="HN718" s="209"/>
      <c r="HO718" s="209"/>
      <c r="HP718" s="209"/>
      <c r="HQ718" s="209"/>
      <c r="HR718" s="209"/>
      <c r="HS718" s="209"/>
      <c r="HT718" s="209"/>
      <c r="HU718" s="209"/>
      <c r="HV718" s="209"/>
      <c r="HW718" s="209"/>
      <c r="HX718" s="209"/>
      <c r="HY718" s="209"/>
      <c r="HZ718" s="209"/>
      <c r="IA718" s="209"/>
      <c r="IB718" s="209"/>
      <c r="IC718" s="209"/>
      <c r="ID718" s="209"/>
      <c r="IE718" s="209"/>
      <c r="IF718" s="209"/>
      <c r="IG718" s="209"/>
      <c r="IH718" s="209"/>
      <c r="II718" s="209"/>
      <c r="IJ718" s="209"/>
      <c r="IK718" s="209"/>
      <c r="IL718" s="209"/>
      <c r="IM718" s="209"/>
      <c r="IN718" s="209"/>
      <c r="IO718" s="209"/>
      <c r="IP718" s="209"/>
      <c r="IQ718" s="209"/>
      <c r="IR718" s="209"/>
      <c r="IS718" s="209"/>
      <c r="IT718" s="209"/>
      <c r="IU718" s="209"/>
      <c r="IV718" s="209"/>
      <c r="IW718" s="209"/>
      <c r="IX718" s="209"/>
      <c r="IY718" s="209"/>
      <c r="IZ718" s="209"/>
      <c r="JA718" s="209"/>
      <c r="JB718" s="209"/>
      <c r="JC718" s="209"/>
      <c r="JD718" s="209"/>
      <c r="JE718" s="209"/>
      <c r="JF718" s="209"/>
      <c r="JG718" s="209"/>
    </row>
    <row r="719" spans="102:267" hidden="1">
      <c r="CX719" s="211"/>
      <c r="CY719" s="217"/>
      <c r="CZ719" s="217"/>
      <c r="DA719" s="217"/>
      <c r="DB719" s="462"/>
      <c r="DC719" s="217"/>
      <c r="DD719" s="209"/>
      <c r="DE719" s="209"/>
      <c r="DF719" s="1561"/>
      <c r="DG719" s="1561"/>
      <c r="DH719" s="209"/>
      <c r="DI719" s="209"/>
      <c r="DJ719" s="217"/>
      <c r="DK719" s="209"/>
      <c r="DL719" s="217"/>
      <c r="DM719" s="209"/>
      <c r="DN719" s="209"/>
      <c r="DO719" s="209"/>
      <c r="DP719" s="209"/>
      <c r="DQ719" s="1561"/>
      <c r="DR719" s="209"/>
      <c r="DS719" s="209"/>
      <c r="DT719" s="209"/>
      <c r="DU719" s="209"/>
      <c r="DV719" s="209"/>
      <c r="DW719" s="1561"/>
      <c r="DX719" s="1561"/>
      <c r="DY719" s="209"/>
      <c r="DZ719" s="209"/>
      <c r="EA719" s="209"/>
      <c r="EB719" s="209"/>
      <c r="EC719" s="209"/>
      <c r="ED719" s="209"/>
      <c r="EE719" s="209"/>
      <c r="EF719" s="209"/>
      <c r="EG719" s="209"/>
      <c r="EH719" s="209"/>
      <c r="EI719" s="209"/>
      <c r="EJ719" s="299"/>
      <c r="EK719" s="220"/>
      <c r="EL719" s="209"/>
      <c r="EM719" s="209"/>
      <c r="EN719" s="211"/>
      <c r="EO719" s="211"/>
      <c r="EP719" s="217"/>
      <c r="EQ719" s="209"/>
      <c r="ER719" s="209"/>
      <c r="ES719" s="209"/>
      <c r="ET719" s="209"/>
      <c r="EU719" s="209"/>
      <c r="EV719" s="209"/>
      <c r="EW719" s="209"/>
      <c r="EX719" s="209"/>
      <c r="EY719" s="209"/>
      <c r="EZ719" s="209"/>
      <c r="FA719" s="209"/>
      <c r="FB719" s="209"/>
      <c r="FC719" s="209"/>
      <c r="FD719" s="209"/>
      <c r="FE719" s="209"/>
      <c r="FF719" s="220"/>
      <c r="FG719" s="220"/>
      <c r="FH719" s="209"/>
      <c r="FI719" s="209"/>
      <c r="FJ719" s="209"/>
      <c r="FK719" s="209"/>
      <c r="FL719" s="209"/>
      <c r="FM719" s="209"/>
      <c r="FN719" s="209"/>
      <c r="FO719" s="209"/>
      <c r="FP719" s="209"/>
      <c r="FQ719" s="209"/>
      <c r="FR719" s="209"/>
      <c r="FS719" s="209"/>
      <c r="FT719" s="209"/>
      <c r="FU719" s="209"/>
      <c r="FV719" s="209"/>
      <c r="FW719" s="209"/>
      <c r="FX719" s="209"/>
      <c r="FY719" s="209"/>
      <c r="FZ719" s="209"/>
      <c r="GA719" s="209"/>
      <c r="GB719" s="209"/>
      <c r="GC719" s="209"/>
      <c r="GD719" s="209"/>
      <c r="GE719" s="209"/>
      <c r="GF719" s="209"/>
      <c r="GG719" s="209"/>
      <c r="GH719" s="209"/>
      <c r="GI719" s="209"/>
      <c r="GJ719" s="209"/>
      <c r="GK719" s="209"/>
      <c r="GL719" s="209"/>
      <c r="GM719" s="209"/>
      <c r="GN719" s="209"/>
      <c r="GO719" s="209"/>
      <c r="GP719" s="209"/>
      <c r="GQ719" s="209"/>
      <c r="GR719" s="209"/>
      <c r="GS719" s="209"/>
      <c r="GT719" s="209"/>
      <c r="GU719" s="209"/>
      <c r="GV719" s="209"/>
      <c r="GW719" s="209"/>
      <c r="GX719" s="209"/>
      <c r="GY719" s="209"/>
      <c r="GZ719" s="209"/>
      <c r="HA719" s="209"/>
      <c r="HB719" s="209"/>
      <c r="HC719" s="209"/>
      <c r="HD719" s="209"/>
      <c r="HE719" s="209"/>
      <c r="HF719" s="209"/>
      <c r="HG719" s="209"/>
      <c r="HH719" s="209"/>
      <c r="HI719" s="209"/>
      <c r="HJ719" s="209"/>
      <c r="HK719" s="209"/>
      <c r="HL719" s="209"/>
      <c r="HM719" s="209"/>
      <c r="HN719" s="209"/>
      <c r="HO719" s="209"/>
      <c r="HP719" s="209"/>
      <c r="HQ719" s="209"/>
      <c r="HR719" s="209"/>
      <c r="HS719" s="209"/>
      <c r="HT719" s="209"/>
      <c r="HU719" s="209"/>
      <c r="HV719" s="209"/>
      <c r="HW719" s="209"/>
      <c r="HX719" s="209"/>
      <c r="HY719" s="209"/>
      <c r="HZ719" s="209"/>
      <c r="IA719" s="209"/>
      <c r="IB719" s="209"/>
      <c r="IC719" s="209"/>
      <c r="ID719" s="209"/>
      <c r="IE719" s="209"/>
      <c r="IF719" s="209"/>
      <c r="IG719" s="209"/>
      <c r="IH719" s="209"/>
      <c r="II719" s="209"/>
      <c r="IJ719" s="209"/>
      <c r="IK719" s="209"/>
      <c r="IL719" s="209"/>
      <c r="IM719" s="209"/>
      <c r="IN719" s="209"/>
      <c r="IO719" s="209"/>
      <c r="IP719" s="209"/>
      <c r="IQ719" s="209"/>
      <c r="IR719" s="209"/>
      <c r="IS719" s="209"/>
      <c r="IT719" s="209"/>
      <c r="IU719" s="209"/>
      <c r="IV719" s="209"/>
      <c r="IW719" s="209"/>
      <c r="IX719" s="209"/>
      <c r="IY719" s="209"/>
      <c r="IZ719" s="209"/>
      <c r="JA719" s="209"/>
      <c r="JB719" s="209"/>
      <c r="JC719" s="209"/>
      <c r="JD719" s="209"/>
      <c r="JE719" s="209"/>
      <c r="JF719" s="209"/>
      <c r="JG719" s="209"/>
    </row>
    <row r="720" spans="102:267" hidden="1">
      <c r="CX720" s="211"/>
      <c r="CY720" s="217"/>
      <c r="CZ720" s="217"/>
      <c r="DA720" s="217"/>
      <c r="DB720" s="462"/>
      <c r="DC720" s="217"/>
      <c r="DD720" s="209"/>
      <c r="DE720" s="209"/>
      <c r="DF720" s="1561"/>
      <c r="DG720" s="1561"/>
      <c r="DH720" s="209"/>
      <c r="DI720" s="209"/>
      <c r="DJ720" s="217"/>
      <c r="DK720" s="209"/>
      <c r="DL720" s="217"/>
      <c r="DM720" s="209"/>
      <c r="DN720" s="209"/>
      <c r="DO720" s="209"/>
      <c r="DP720" s="209"/>
      <c r="DQ720" s="1561"/>
      <c r="DR720" s="209"/>
      <c r="DS720" s="209"/>
      <c r="DT720" s="209"/>
      <c r="DU720" s="209"/>
      <c r="DV720" s="209"/>
      <c r="DW720" s="1561"/>
      <c r="DX720" s="1561"/>
      <c r="DY720" s="209"/>
      <c r="DZ720" s="209"/>
      <c r="EA720" s="209"/>
      <c r="EB720" s="209"/>
      <c r="EC720" s="209"/>
      <c r="ED720" s="209"/>
      <c r="EE720" s="209"/>
      <c r="EF720" s="209"/>
      <c r="EG720" s="209"/>
      <c r="EH720" s="209"/>
      <c r="EI720" s="209"/>
      <c r="EJ720" s="299"/>
      <c r="EK720" s="220"/>
      <c r="EL720" s="209"/>
      <c r="EM720" s="209"/>
      <c r="EN720" s="211"/>
      <c r="EO720" s="211"/>
      <c r="EP720" s="217"/>
      <c r="EQ720" s="209"/>
      <c r="ER720" s="209"/>
      <c r="ES720" s="209"/>
      <c r="ET720" s="209"/>
      <c r="EU720" s="209"/>
      <c r="EV720" s="209"/>
      <c r="EW720" s="209"/>
      <c r="EX720" s="209"/>
      <c r="EY720" s="209"/>
      <c r="EZ720" s="209"/>
      <c r="FA720" s="209"/>
      <c r="FB720" s="209"/>
      <c r="FC720" s="209"/>
      <c r="FD720" s="209"/>
      <c r="FE720" s="209"/>
      <c r="FF720" s="220"/>
      <c r="FG720" s="220"/>
      <c r="FH720" s="209"/>
      <c r="FI720" s="209"/>
      <c r="FJ720" s="209"/>
      <c r="FK720" s="209"/>
      <c r="FL720" s="209"/>
      <c r="FM720" s="209"/>
      <c r="FN720" s="209"/>
      <c r="FO720" s="209"/>
      <c r="FP720" s="209"/>
      <c r="FQ720" s="209"/>
      <c r="FR720" s="209"/>
      <c r="FS720" s="209"/>
      <c r="FT720" s="209"/>
      <c r="FU720" s="209"/>
      <c r="FV720" s="209"/>
      <c r="FW720" s="209"/>
      <c r="FX720" s="209"/>
      <c r="FY720" s="209"/>
      <c r="FZ720" s="209"/>
      <c r="GA720" s="209"/>
      <c r="GB720" s="209"/>
      <c r="GC720" s="209"/>
      <c r="GD720" s="209"/>
      <c r="GE720" s="209"/>
      <c r="GF720" s="209"/>
      <c r="GG720" s="209"/>
      <c r="GH720" s="209"/>
      <c r="GI720" s="209"/>
      <c r="GJ720" s="209"/>
      <c r="GK720" s="209"/>
      <c r="GL720" s="209"/>
      <c r="GM720" s="209"/>
      <c r="GN720" s="209"/>
      <c r="GO720" s="209"/>
      <c r="GP720" s="209"/>
      <c r="GQ720" s="209"/>
      <c r="GR720" s="209"/>
      <c r="GS720" s="209"/>
      <c r="GT720" s="209"/>
      <c r="GU720" s="209"/>
      <c r="GV720" s="209"/>
      <c r="GW720" s="209"/>
      <c r="GX720" s="209"/>
      <c r="GY720" s="209"/>
      <c r="GZ720" s="209"/>
      <c r="HA720" s="209"/>
      <c r="HB720" s="209"/>
      <c r="HC720" s="209"/>
      <c r="HD720" s="209"/>
      <c r="HE720" s="209"/>
      <c r="HF720" s="209"/>
      <c r="HG720" s="209"/>
      <c r="HH720" s="209"/>
      <c r="HI720" s="209"/>
      <c r="HJ720" s="209"/>
      <c r="HK720" s="209"/>
      <c r="HL720" s="209"/>
      <c r="HM720" s="209"/>
      <c r="HN720" s="209"/>
      <c r="HO720" s="209"/>
      <c r="HP720" s="209"/>
      <c r="HQ720" s="209"/>
      <c r="HR720" s="209"/>
      <c r="HS720" s="209"/>
      <c r="HT720" s="209"/>
      <c r="HU720" s="209"/>
      <c r="HV720" s="209"/>
      <c r="HW720" s="209"/>
      <c r="HX720" s="209"/>
      <c r="HY720" s="209"/>
      <c r="HZ720" s="209"/>
      <c r="IA720" s="209"/>
      <c r="IB720" s="209"/>
      <c r="IC720" s="209"/>
      <c r="ID720" s="209"/>
      <c r="IE720" s="209"/>
      <c r="IF720" s="209"/>
      <c r="IG720" s="209"/>
      <c r="IH720" s="209"/>
      <c r="II720" s="209"/>
      <c r="IJ720" s="209"/>
      <c r="IK720" s="209"/>
      <c r="IL720" s="209"/>
      <c r="IM720" s="209"/>
      <c r="IN720" s="209"/>
      <c r="IO720" s="209"/>
      <c r="IP720" s="209"/>
      <c r="IQ720" s="209"/>
      <c r="IR720" s="209"/>
      <c r="IS720" s="209"/>
      <c r="IT720" s="209"/>
      <c r="IU720" s="209"/>
      <c r="IV720" s="209"/>
      <c r="IW720" s="209"/>
      <c r="IX720" s="209"/>
      <c r="IY720" s="209"/>
      <c r="IZ720" s="209"/>
      <c r="JA720" s="209"/>
      <c r="JB720" s="209"/>
      <c r="JC720" s="209"/>
      <c r="JD720" s="209"/>
      <c r="JE720" s="209"/>
      <c r="JF720" s="209"/>
      <c r="JG720" s="209"/>
    </row>
    <row r="721" spans="102:267" hidden="1">
      <c r="CX721" s="211"/>
      <c r="CY721" s="217"/>
      <c r="CZ721" s="217"/>
      <c r="DA721" s="217"/>
      <c r="DB721" s="462"/>
      <c r="DC721" s="217"/>
      <c r="DD721" s="209"/>
      <c r="DE721" s="209"/>
      <c r="DF721" s="1561"/>
      <c r="DG721" s="1561"/>
      <c r="DH721" s="209"/>
      <c r="DI721" s="209"/>
      <c r="DJ721" s="217"/>
      <c r="DK721" s="209"/>
      <c r="DL721" s="217"/>
      <c r="DM721" s="209"/>
      <c r="DN721" s="209"/>
      <c r="DO721" s="209"/>
      <c r="DP721" s="209"/>
      <c r="DQ721" s="1561"/>
      <c r="DR721" s="209"/>
      <c r="DS721" s="209"/>
      <c r="DT721" s="209"/>
      <c r="DU721" s="209"/>
      <c r="DV721" s="209"/>
      <c r="DW721" s="1561"/>
      <c r="DX721" s="1561"/>
      <c r="DY721" s="209"/>
      <c r="DZ721" s="209"/>
      <c r="EA721" s="209"/>
      <c r="EB721" s="209"/>
      <c r="EC721" s="209"/>
      <c r="ED721" s="209"/>
      <c r="EE721" s="209"/>
      <c r="EF721" s="209"/>
      <c r="EG721" s="209"/>
      <c r="EH721" s="209"/>
      <c r="EI721" s="209"/>
      <c r="EJ721" s="299"/>
      <c r="EK721" s="220"/>
      <c r="EL721" s="209"/>
      <c r="EM721" s="209"/>
      <c r="EN721" s="211"/>
      <c r="EO721" s="211"/>
      <c r="EP721" s="217"/>
      <c r="EQ721" s="209"/>
      <c r="ER721" s="209"/>
      <c r="ES721" s="209"/>
      <c r="ET721" s="209"/>
      <c r="EU721" s="209"/>
      <c r="EV721" s="209"/>
      <c r="EW721" s="209"/>
      <c r="EX721" s="209"/>
      <c r="EY721" s="209"/>
      <c r="EZ721" s="209"/>
      <c r="FA721" s="209"/>
      <c r="FB721" s="209"/>
      <c r="FC721" s="209"/>
      <c r="FD721" s="209"/>
      <c r="FE721" s="209"/>
      <c r="FF721" s="220"/>
      <c r="FG721" s="220"/>
      <c r="FH721" s="209"/>
      <c r="FI721" s="209"/>
      <c r="FJ721" s="209"/>
      <c r="FK721" s="209"/>
      <c r="FL721" s="209"/>
      <c r="FM721" s="209"/>
      <c r="FN721" s="209"/>
      <c r="FO721" s="209"/>
      <c r="FP721" s="209"/>
      <c r="FQ721" s="209"/>
      <c r="FR721" s="209"/>
      <c r="FS721" s="209"/>
      <c r="FT721" s="209"/>
      <c r="FU721" s="209"/>
      <c r="FV721" s="209"/>
      <c r="FW721" s="209"/>
      <c r="FX721" s="209"/>
      <c r="FY721" s="209"/>
      <c r="FZ721" s="209"/>
      <c r="GA721" s="209"/>
      <c r="GB721" s="209"/>
      <c r="GC721" s="209"/>
      <c r="GD721" s="209"/>
      <c r="GE721" s="209"/>
      <c r="GF721" s="209"/>
      <c r="GG721" s="209"/>
      <c r="GH721" s="209"/>
      <c r="GI721" s="209"/>
      <c r="GJ721" s="209"/>
      <c r="GK721" s="209"/>
      <c r="GL721" s="209"/>
      <c r="GM721" s="209"/>
      <c r="GN721" s="209"/>
      <c r="GO721" s="209"/>
      <c r="GP721" s="209"/>
      <c r="GQ721" s="209"/>
      <c r="GR721" s="209"/>
      <c r="GS721" s="209"/>
      <c r="GT721" s="209"/>
      <c r="GU721" s="209"/>
      <c r="GV721" s="209"/>
      <c r="GW721" s="209"/>
      <c r="GX721" s="209"/>
      <c r="GY721" s="209"/>
      <c r="GZ721" s="209"/>
      <c r="HA721" s="209"/>
      <c r="HB721" s="209"/>
      <c r="HC721" s="209"/>
      <c r="HD721" s="209"/>
      <c r="HE721" s="209"/>
      <c r="HF721" s="209"/>
      <c r="HG721" s="209"/>
      <c r="HH721" s="209"/>
      <c r="HI721" s="209"/>
      <c r="HJ721" s="209"/>
      <c r="HK721" s="209"/>
      <c r="HL721" s="209"/>
      <c r="HM721" s="209"/>
      <c r="HN721" s="209"/>
      <c r="HO721" s="209"/>
      <c r="HP721" s="209"/>
      <c r="HQ721" s="209"/>
      <c r="HR721" s="209"/>
      <c r="HS721" s="209"/>
      <c r="HT721" s="209"/>
      <c r="HU721" s="209"/>
      <c r="HV721" s="209"/>
      <c r="HW721" s="209"/>
      <c r="HX721" s="209"/>
      <c r="HY721" s="209"/>
      <c r="HZ721" s="209"/>
      <c r="IA721" s="209"/>
      <c r="IB721" s="209"/>
      <c r="IC721" s="209"/>
      <c r="ID721" s="209"/>
      <c r="IE721" s="209"/>
      <c r="IF721" s="209"/>
      <c r="IG721" s="209"/>
      <c r="IH721" s="209"/>
      <c r="II721" s="209"/>
      <c r="IJ721" s="209"/>
      <c r="IK721" s="209"/>
      <c r="IL721" s="209"/>
      <c r="IM721" s="209"/>
      <c r="IN721" s="209"/>
      <c r="IO721" s="209"/>
      <c r="IP721" s="209"/>
      <c r="IQ721" s="209"/>
      <c r="IR721" s="209"/>
      <c r="IS721" s="209"/>
      <c r="IT721" s="209"/>
      <c r="IU721" s="209"/>
      <c r="IV721" s="209"/>
      <c r="IW721" s="209"/>
      <c r="IX721" s="209"/>
      <c r="IY721" s="209"/>
      <c r="IZ721" s="209"/>
      <c r="JA721" s="209"/>
      <c r="JB721" s="209"/>
      <c r="JC721" s="209"/>
      <c r="JD721" s="209"/>
      <c r="JE721" s="209"/>
      <c r="JF721" s="209"/>
      <c r="JG721" s="209"/>
    </row>
    <row r="722" spans="102:267" hidden="1">
      <c r="CX722" s="211"/>
      <c r="CY722" s="217"/>
      <c r="CZ722" s="217"/>
      <c r="DA722" s="217"/>
      <c r="DB722" s="462"/>
      <c r="DC722" s="217"/>
      <c r="DD722" s="209"/>
      <c r="DE722" s="209"/>
      <c r="DF722" s="1561"/>
      <c r="DG722" s="1561"/>
      <c r="DH722" s="209"/>
      <c r="DI722" s="209"/>
      <c r="DJ722" s="217"/>
      <c r="DK722" s="209"/>
      <c r="DL722" s="217"/>
      <c r="DM722" s="209"/>
      <c r="DN722" s="209"/>
      <c r="DO722" s="209"/>
      <c r="DP722" s="209"/>
      <c r="DQ722" s="1561"/>
      <c r="DR722" s="209"/>
      <c r="DS722" s="209"/>
      <c r="DT722" s="209"/>
      <c r="DU722" s="209"/>
      <c r="DV722" s="209"/>
      <c r="DW722" s="1561"/>
      <c r="DX722" s="1561"/>
      <c r="DY722" s="209"/>
      <c r="DZ722" s="209"/>
      <c r="EA722" s="209"/>
      <c r="EB722" s="209"/>
      <c r="EC722" s="209"/>
      <c r="ED722" s="209"/>
      <c r="EE722" s="209"/>
      <c r="EF722" s="209"/>
      <c r="EG722" s="209"/>
      <c r="EH722" s="209"/>
      <c r="EI722" s="209"/>
      <c r="EJ722" s="299"/>
      <c r="EK722" s="220"/>
      <c r="EL722" s="209"/>
      <c r="EM722" s="209"/>
      <c r="EN722" s="211"/>
      <c r="EO722" s="211"/>
      <c r="EP722" s="217"/>
      <c r="EQ722" s="209"/>
      <c r="ER722" s="209"/>
      <c r="ES722" s="209"/>
      <c r="ET722" s="209"/>
      <c r="EU722" s="209"/>
      <c r="EV722" s="209"/>
      <c r="EW722" s="209"/>
      <c r="EX722" s="209"/>
      <c r="EY722" s="209"/>
      <c r="EZ722" s="209"/>
      <c r="FA722" s="209"/>
      <c r="FB722" s="209"/>
      <c r="FC722" s="209"/>
      <c r="FD722" s="209"/>
      <c r="FE722" s="209"/>
      <c r="FF722" s="220"/>
      <c r="FG722" s="220"/>
      <c r="FH722" s="209"/>
      <c r="FI722" s="209"/>
      <c r="FJ722" s="209"/>
      <c r="FK722" s="209"/>
      <c r="FL722" s="209"/>
      <c r="FM722" s="209"/>
      <c r="FN722" s="209"/>
      <c r="FO722" s="209"/>
      <c r="FP722" s="209"/>
      <c r="FQ722" s="209"/>
      <c r="FR722" s="209"/>
      <c r="FS722" s="209"/>
      <c r="FT722" s="209"/>
      <c r="FU722" s="209"/>
      <c r="FV722" s="209"/>
      <c r="FW722" s="209"/>
      <c r="FX722" s="209"/>
      <c r="FY722" s="209"/>
      <c r="FZ722" s="209"/>
      <c r="GA722" s="209"/>
      <c r="GB722" s="209"/>
      <c r="GC722" s="209"/>
      <c r="GD722" s="209"/>
      <c r="GE722" s="209"/>
      <c r="GF722" s="209"/>
      <c r="GG722" s="209"/>
      <c r="GH722" s="209"/>
      <c r="GI722" s="209"/>
      <c r="GJ722" s="209"/>
      <c r="GK722" s="209"/>
      <c r="GL722" s="209"/>
      <c r="GM722" s="209"/>
      <c r="GN722" s="209"/>
      <c r="GO722" s="209"/>
      <c r="GP722" s="209"/>
      <c r="GQ722" s="209"/>
      <c r="GR722" s="209"/>
      <c r="GS722" s="209"/>
      <c r="GT722" s="209"/>
      <c r="GU722" s="209"/>
      <c r="GV722" s="209"/>
      <c r="GW722" s="209"/>
      <c r="GX722" s="209"/>
      <c r="GY722" s="209"/>
      <c r="GZ722" s="209"/>
      <c r="HA722" s="209"/>
      <c r="HB722" s="209"/>
      <c r="HC722" s="209"/>
      <c r="HD722" s="209"/>
      <c r="HE722" s="209"/>
      <c r="HF722" s="209"/>
      <c r="HG722" s="209"/>
      <c r="HH722" s="209"/>
      <c r="HI722" s="209"/>
      <c r="HJ722" s="209"/>
      <c r="HK722" s="209"/>
      <c r="HL722" s="209"/>
      <c r="HM722" s="209"/>
      <c r="HN722" s="209"/>
      <c r="HO722" s="209"/>
      <c r="HP722" s="209"/>
      <c r="HQ722" s="209"/>
      <c r="HR722" s="209"/>
      <c r="HS722" s="209"/>
      <c r="HT722" s="209"/>
      <c r="HU722" s="209"/>
      <c r="HV722" s="209"/>
      <c r="HW722" s="209"/>
      <c r="HX722" s="209"/>
      <c r="HY722" s="209"/>
      <c r="HZ722" s="209"/>
      <c r="IA722" s="209"/>
      <c r="IB722" s="209"/>
      <c r="IC722" s="209"/>
      <c r="ID722" s="209"/>
      <c r="IE722" s="209"/>
      <c r="IF722" s="209"/>
      <c r="IG722" s="209"/>
      <c r="IH722" s="209"/>
      <c r="II722" s="209"/>
      <c r="IJ722" s="209"/>
      <c r="IK722" s="209"/>
      <c r="IL722" s="209"/>
      <c r="IM722" s="209"/>
      <c r="IN722" s="209"/>
      <c r="IO722" s="209"/>
      <c r="IP722" s="209"/>
      <c r="IQ722" s="209"/>
      <c r="IR722" s="209"/>
      <c r="IS722" s="209"/>
      <c r="IT722" s="209"/>
      <c r="IU722" s="209"/>
      <c r="IV722" s="209"/>
      <c r="IW722" s="209"/>
      <c r="IX722" s="209"/>
      <c r="IY722" s="209"/>
      <c r="IZ722" s="209"/>
      <c r="JA722" s="209"/>
      <c r="JB722" s="209"/>
      <c r="JC722" s="209"/>
      <c r="JD722" s="209"/>
      <c r="JE722" s="209"/>
      <c r="JF722" s="209"/>
      <c r="JG722" s="209"/>
    </row>
    <row r="723" spans="102:267" hidden="1">
      <c r="CX723" s="211"/>
      <c r="CY723" s="217"/>
      <c r="CZ723" s="217"/>
      <c r="DA723" s="217"/>
      <c r="DB723" s="462"/>
      <c r="DC723" s="217"/>
      <c r="DD723" s="209"/>
      <c r="DE723" s="209"/>
      <c r="DF723" s="1561"/>
      <c r="DG723" s="1561"/>
      <c r="DH723" s="209"/>
      <c r="DI723" s="209"/>
      <c r="DJ723" s="217"/>
      <c r="DK723" s="209"/>
      <c r="DL723" s="217"/>
      <c r="DM723" s="209"/>
      <c r="DN723" s="209"/>
      <c r="DO723" s="209"/>
      <c r="DP723" s="209"/>
      <c r="DQ723" s="1561"/>
      <c r="DR723" s="209"/>
      <c r="DS723" s="209"/>
      <c r="DT723" s="209"/>
      <c r="DU723" s="209"/>
      <c r="DV723" s="209"/>
      <c r="DW723" s="1561"/>
      <c r="DX723" s="1561"/>
      <c r="DY723" s="209"/>
      <c r="DZ723" s="209"/>
      <c r="EA723" s="209"/>
      <c r="EB723" s="209"/>
      <c r="EC723" s="209"/>
      <c r="ED723" s="209"/>
      <c r="EE723" s="209"/>
      <c r="EF723" s="209"/>
      <c r="EG723" s="209"/>
      <c r="EH723" s="209"/>
      <c r="EI723" s="209"/>
      <c r="EJ723" s="299"/>
      <c r="EK723" s="220"/>
      <c r="EL723" s="209"/>
      <c r="EM723" s="209"/>
      <c r="EN723" s="211"/>
      <c r="EO723" s="211"/>
      <c r="EP723" s="217"/>
      <c r="EQ723" s="209"/>
      <c r="ER723" s="209"/>
      <c r="ES723" s="209"/>
      <c r="ET723" s="209"/>
      <c r="EU723" s="209"/>
      <c r="EV723" s="209"/>
      <c r="EW723" s="209"/>
      <c r="EX723" s="209"/>
      <c r="EY723" s="209"/>
      <c r="EZ723" s="209"/>
      <c r="FA723" s="209"/>
      <c r="FB723" s="209"/>
      <c r="FC723" s="209"/>
      <c r="FD723" s="209"/>
      <c r="FE723" s="209"/>
      <c r="FF723" s="220"/>
      <c r="FG723" s="220"/>
      <c r="FH723" s="209"/>
      <c r="FI723" s="209"/>
      <c r="FJ723" s="209"/>
      <c r="FK723" s="209"/>
      <c r="FL723" s="209"/>
      <c r="FM723" s="209"/>
      <c r="FN723" s="209"/>
      <c r="FO723" s="209"/>
      <c r="FP723" s="209"/>
      <c r="FQ723" s="209"/>
      <c r="FR723" s="209"/>
      <c r="FS723" s="209"/>
      <c r="FT723" s="209"/>
      <c r="FU723" s="209"/>
      <c r="FV723" s="209"/>
      <c r="FW723" s="209"/>
      <c r="FX723" s="209"/>
      <c r="FY723" s="209"/>
      <c r="FZ723" s="209"/>
      <c r="GA723" s="209"/>
      <c r="GB723" s="209"/>
      <c r="GC723" s="209"/>
      <c r="GD723" s="209"/>
      <c r="GE723" s="209"/>
      <c r="GF723" s="209"/>
      <c r="GG723" s="209"/>
      <c r="GH723" s="209"/>
      <c r="GI723" s="209"/>
      <c r="GJ723" s="209"/>
      <c r="GK723" s="209"/>
      <c r="GL723" s="209"/>
      <c r="GM723" s="209"/>
      <c r="GN723" s="209"/>
      <c r="GO723" s="209"/>
      <c r="GP723" s="209"/>
      <c r="GQ723" s="209"/>
      <c r="GR723" s="209"/>
      <c r="GS723" s="209"/>
      <c r="GT723" s="209"/>
      <c r="GU723" s="209"/>
      <c r="GV723" s="209"/>
      <c r="GW723" s="209"/>
      <c r="GX723" s="209"/>
      <c r="GY723" s="209"/>
      <c r="GZ723" s="209"/>
      <c r="HA723" s="209"/>
      <c r="HB723" s="209"/>
      <c r="HC723" s="209"/>
      <c r="HD723" s="209"/>
      <c r="HE723" s="209"/>
      <c r="HF723" s="209"/>
      <c r="HG723" s="209"/>
      <c r="HH723" s="209"/>
      <c r="HI723" s="209"/>
      <c r="HJ723" s="209"/>
      <c r="HK723" s="209"/>
      <c r="HL723" s="209"/>
      <c r="HM723" s="209"/>
      <c r="HN723" s="209"/>
      <c r="HO723" s="209"/>
      <c r="HP723" s="209"/>
      <c r="HQ723" s="209"/>
      <c r="HR723" s="209"/>
      <c r="HS723" s="209"/>
      <c r="HT723" s="209"/>
      <c r="HU723" s="209"/>
      <c r="HV723" s="209"/>
      <c r="HW723" s="209"/>
      <c r="HX723" s="209"/>
      <c r="HY723" s="209"/>
      <c r="HZ723" s="209"/>
      <c r="IA723" s="209"/>
      <c r="IB723" s="209"/>
      <c r="IC723" s="209"/>
      <c r="ID723" s="209"/>
      <c r="IE723" s="209"/>
      <c r="IF723" s="209"/>
      <c r="IG723" s="209"/>
      <c r="IH723" s="209"/>
      <c r="II723" s="209"/>
      <c r="IJ723" s="209"/>
      <c r="IK723" s="209"/>
      <c r="IL723" s="209"/>
      <c r="IM723" s="209"/>
      <c r="IN723" s="209"/>
      <c r="IO723" s="209"/>
      <c r="IP723" s="209"/>
      <c r="IQ723" s="209"/>
      <c r="IR723" s="209"/>
      <c r="IS723" s="209"/>
      <c r="IT723" s="209"/>
      <c r="IU723" s="209"/>
      <c r="IV723" s="209"/>
      <c r="IW723" s="209"/>
      <c r="IX723" s="209"/>
      <c r="IY723" s="209"/>
      <c r="IZ723" s="209"/>
      <c r="JA723" s="209"/>
      <c r="JB723" s="209"/>
      <c r="JC723" s="209"/>
      <c r="JD723" s="209"/>
      <c r="JE723" s="209"/>
      <c r="JF723" s="209"/>
      <c r="JG723" s="209"/>
    </row>
    <row r="724" spans="102:267" hidden="1">
      <c r="CX724" s="211"/>
      <c r="CY724" s="217"/>
      <c r="CZ724" s="217"/>
      <c r="DA724" s="217"/>
      <c r="DB724" s="462"/>
      <c r="DC724" s="217"/>
      <c r="DD724" s="209"/>
      <c r="DE724" s="209"/>
      <c r="DF724" s="1561"/>
      <c r="DG724" s="1561"/>
      <c r="DH724" s="209"/>
      <c r="DI724" s="209"/>
      <c r="DJ724" s="217"/>
      <c r="DK724" s="209"/>
      <c r="DL724" s="217"/>
      <c r="DM724" s="209"/>
      <c r="DN724" s="209"/>
      <c r="DO724" s="209"/>
      <c r="DP724" s="209"/>
      <c r="DQ724" s="1561"/>
      <c r="DR724" s="209"/>
      <c r="DS724" s="209"/>
      <c r="DT724" s="209"/>
      <c r="DU724" s="209"/>
      <c r="DV724" s="209"/>
      <c r="DW724" s="1561"/>
      <c r="DX724" s="1561"/>
      <c r="DY724" s="209"/>
      <c r="DZ724" s="209"/>
      <c r="EA724" s="209"/>
      <c r="EB724" s="209"/>
      <c r="EC724" s="209"/>
      <c r="ED724" s="209"/>
      <c r="EE724" s="209"/>
      <c r="EF724" s="209"/>
      <c r="EG724" s="209"/>
      <c r="EH724" s="209"/>
      <c r="EI724" s="209"/>
      <c r="EJ724" s="299"/>
      <c r="EK724" s="220"/>
      <c r="EL724" s="209"/>
      <c r="EM724" s="209"/>
      <c r="EN724" s="211"/>
      <c r="EO724" s="211"/>
      <c r="EP724" s="217"/>
      <c r="EQ724" s="209"/>
      <c r="ER724" s="209"/>
      <c r="ES724" s="209"/>
      <c r="ET724" s="209"/>
      <c r="EU724" s="209"/>
      <c r="EV724" s="209"/>
      <c r="EW724" s="209"/>
      <c r="EX724" s="209"/>
      <c r="EY724" s="209"/>
      <c r="EZ724" s="209"/>
      <c r="FA724" s="209"/>
      <c r="FB724" s="209"/>
      <c r="FC724" s="209"/>
      <c r="FD724" s="209"/>
      <c r="FE724" s="209"/>
      <c r="FF724" s="220"/>
      <c r="FG724" s="220"/>
      <c r="FH724" s="209"/>
      <c r="FI724" s="209"/>
      <c r="FJ724" s="209"/>
      <c r="FK724" s="209"/>
      <c r="FL724" s="209"/>
      <c r="FM724" s="209"/>
      <c r="FN724" s="209"/>
      <c r="FO724" s="209"/>
      <c r="FP724" s="209"/>
      <c r="FQ724" s="209"/>
      <c r="FR724" s="209"/>
      <c r="FS724" s="209"/>
      <c r="FT724" s="209"/>
      <c r="FU724" s="209"/>
      <c r="FV724" s="209"/>
      <c r="FW724" s="209"/>
      <c r="FX724" s="209"/>
      <c r="FY724" s="209"/>
      <c r="FZ724" s="209"/>
      <c r="GA724" s="209"/>
      <c r="GB724" s="209"/>
      <c r="GC724" s="209"/>
      <c r="GD724" s="209"/>
      <c r="GE724" s="209"/>
      <c r="GF724" s="209"/>
      <c r="GG724" s="209"/>
      <c r="GH724" s="209"/>
      <c r="GI724" s="209"/>
      <c r="GJ724" s="209"/>
      <c r="GK724" s="209"/>
      <c r="GL724" s="209"/>
      <c r="GM724" s="209"/>
      <c r="GN724" s="209"/>
      <c r="GO724" s="209"/>
      <c r="GP724" s="209"/>
      <c r="GQ724" s="209"/>
      <c r="GR724" s="209"/>
      <c r="GS724" s="209"/>
      <c r="GT724" s="209"/>
      <c r="GU724" s="209"/>
      <c r="GV724" s="209"/>
      <c r="GW724" s="209"/>
      <c r="GX724" s="209"/>
      <c r="GY724" s="209"/>
      <c r="GZ724" s="209"/>
      <c r="HA724" s="209"/>
      <c r="HB724" s="209"/>
      <c r="HC724" s="209"/>
      <c r="HD724" s="209"/>
      <c r="HE724" s="209"/>
      <c r="HF724" s="209"/>
      <c r="HG724" s="209"/>
      <c r="HH724" s="209"/>
      <c r="HI724" s="209"/>
      <c r="HJ724" s="209"/>
      <c r="HK724" s="209"/>
      <c r="HL724" s="209"/>
      <c r="HM724" s="209"/>
      <c r="HN724" s="209"/>
      <c r="HO724" s="209"/>
      <c r="HP724" s="209"/>
      <c r="HQ724" s="209"/>
      <c r="HR724" s="209"/>
      <c r="HS724" s="209"/>
      <c r="HT724" s="209"/>
      <c r="HU724" s="209"/>
      <c r="HV724" s="209"/>
      <c r="HW724" s="209"/>
      <c r="HX724" s="209"/>
      <c r="HY724" s="209"/>
      <c r="HZ724" s="209"/>
      <c r="IA724" s="209"/>
      <c r="IB724" s="209"/>
      <c r="IC724" s="209"/>
      <c r="ID724" s="209"/>
      <c r="IE724" s="209"/>
      <c r="IF724" s="209"/>
      <c r="IG724" s="209"/>
      <c r="IH724" s="209"/>
      <c r="II724" s="209"/>
      <c r="IJ724" s="209"/>
      <c r="IK724" s="209"/>
      <c r="IL724" s="209"/>
      <c r="IM724" s="209"/>
      <c r="IN724" s="209"/>
      <c r="IO724" s="209"/>
      <c r="IP724" s="209"/>
      <c r="IQ724" s="209"/>
      <c r="IR724" s="209"/>
      <c r="IS724" s="209"/>
      <c r="IT724" s="209"/>
      <c r="IU724" s="209"/>
      <c r="IV724" s="209"/>
      <c r="IW724" s="209"/>
      <c r="IX724" s="209"/>
      <c r="IY724" s="209"/>
      <c r="IZ724" s="209"/>
      <c r="JA724" s="209"/>
      <c r="JB724" s="209"/>
      <c r="JC724" s="209"/>
      <c r="JD724" s="209"/>
      <c r="JE724" s="209"/>
      <c r="JF724" s="209"/>
      <c r="JG724" s="209"/>
    </row>
    <row r="725" spans="102:267" hidden="1">
      <c r="CX725" s="211"/>
      <c r="CY725" s="217"/>
      <c r="CZ725" s="217"/>
      <c r="DA725" s="217"/>
      <c r="DB725" s="462"/>
      <c r="DC725" s="217"/>
      <c r="DD725" s="209"/>
      <c r="DE725" s="209"/>
      <c r="DF725" s="1561"/>
      <c r="DG725" s="1561"/>
      <c r="DH725" s="209"/>
      <c r="DI725" s="209"/>
      <c r="DJ725" s="217"/>
      <c r="DK725" s="209"/>
      <c r="DL725" s="217"/>
      <c r="DM725" s="209"/>
      <c r="DN725" s="209"/>
      <c r="DO725" s="209"/>
      <c r="DP725" s="209"/>
      <c r="DQ725" s="1561"/>
      <c r="DR725" s="209"/>
      <c r="DS725" s="209"/>
      <c r="DT725" s="209"/>
      <c r="DU725" s="209"/>
      <c r="DV725" s="209"/>
      <c r="DW725" s="1561"/>
      <c r="DX725" s="1561"/>
      <c r="DY725" s="209"/>
      <c r="DZ725" s="209"/>
      <c r="EA725" s="209"/>
      <c r="EB725" s="209"/>
      <c r="EC725" s="209"/>
      <c r="ED725" s="209"/>
      <c r="EE725" s="209"/>
      <c r="EF725" s="209"/>
      <c r="EG725" s="209"/>
      <c r="EH725" s="209"/>
      <c r="EI725" s="209"/>
      <c r="EJ725" s="299"/>
      <c r="EK725" s="220"/>
      <c r="EL725" s="209"/>
      <c r="EM725" s="209"/>
      <c r="EN725" s="211"/>
      <c r="EO725" s="211"/>
      <c r="EP725" s="217"/>
      <c r="EQ725" s="209"/>
      <c r="ER725" s="209"/>
      <c r="ES725" s="209"/>
      <c r="ET725" s="209"/>
      <c r="EU725" s="209"/>
      <c r="EV725" s="209"/>
      <c r="EW725" s="209"/>
      <c r="EX725" s="209"/>
      <c r="EY725" s="209"/>
      <c r="EZ725" s="209"/>
      <c r="FA725" s="209"/>
      <c r="FB725" s="209"/>
      <c r="FC725" s="209"/>
      <c r="FD725" s="209"/>
      <c r="FE725" s="209"/>
      <c r="FF725" s="220"/>
      <c r="FG725" s="220"/>
      <c r="FH725" s="209"/>
      <c r="FI725" s="209"/>
      <c r="FJ725" s="209"/>
      <c r="FK725" s="209"/>
      <c r="FL725" s="209"/>
      <c r="FM725" s="209"/>
      <c r="FN725" s="209"/>
      <c r="FO725" s="209"/>
      <c r="FP725" s="209"/>
      <c r="FQ725" s="209"/>
      <c r="FR725" s="209"/>
      <c r="FS725" s="209"/>
      <c r="FT725" s="209"/>
      <c r="FU725" s="209"/>
      <c r="FV725" s="209"/>
      <c r="FW725" s="209"/>
      <c r="FX725" s="209"/>
      <c r="FY725" s="209"/>
      <c r="FZ725" s="209"/>
      <c r="GA725" s="209"/>
      <c r="GB725" s="209"/>
      <c r="GC725" s="209"/>
      <c r="GD725" s="209"/>
      <c r="GE725" s="209"/>
      <c r="GF725" s="209"/>
      <c r="GG725" s="209"/>
      <c r="GH725" s="209"/>
      <c r="GI725" s="209"/>
      <c r="GJ725" s="209"/>
      <c r="GK725" s="209"/>
      <c r="GL725" s="209"/>
      <c r="GM725" s="209"/>
      <c r="GN725" s="209"/>
      <c r="GO725" s="209"/>
      <c r="GP725" s="209"/>
      <c r="GQ725" s="209"/>
      <c r="GR725" s="209"/>
      <c r="GS725" s="209"/>
      <c r="GT725" s="209"/>
      <c r="GU725" s="209"/>
      <c r="GV725" s="209"/>
      <c r="GW725" s="209"/>
      <c r="GX725" s="209"/>
      <c r="GY725" s="209"/>
      <c r="GZ725" s="209"/>
      <c r="HA725" s="209"/>
      <c r="HB725" s="209"/>
      <c r="HC725" s="209"/>
      <c r="HD725" s="209"/>
      <c r="HE725" s="209"/>
      <c r="HF725" s="209"/>
      <c r="HG725" s="209"/>
      <c r="HH725" s="209"/>
      <c r="HI725" s="209"/>
      <c r="HJ725" s="209"/>
      <c r="HK725" s="209"/>
      <c r="HL725" s="209"/>
      <c r="HM725" s="209"/>
      <c r="HN725" s="209"/>
      <c r="HO725" s="209"/>
      <c r="HP725" s="209"/>
      <c r="HQ725" s="209"/>
      <c r="HR725" s="209"/>
      <c r="HS725" s="209"/>
      <c r="HT725" s="209"/>
      <c r="HU725" s="209"/>
      <c r="HV725" s="209"/>
      <c r="HW725" s="209"/>
      <c r="HX725" s="209"/>
      <c r="HY725" s="209"/>
      <c r="HZ725" s="209"/>
      <c r="IA725" s="209"/>
      <c r="IB725" s="209"/>
      <c r="IC725" s="209"/>
      <c r="ID725" s="209"/>
      <c r="IE725" s="209"/>
      <c r="IF725" s="209"/>
      <c r="IG725" s="209"/>
      <c r="IH725" s="209"/>
      <c r="II725" s="209"/>
      <c r="IJ725" s="209"/>
      <c r="IK725" s="209"/>
      <c r="IL725" s="209"/>
      <c r="IM725" s="209"/>
      <c r="IN725" s="209"/>
      <c r="IO725" s="209"/>
      <c r="IP725" s="209"/>
      <c r="IQ725" s="209"/>
      <c r="IR725" s="209"/>
      <c r="IS725" s="209"/>
      <c r="IT725" s="209"/>
      <c r="IU725" s="209"/>
      <c r="IV725" s="209"/>
      <c r="IW725" s="209"/>
      <c r="IX725" s="209"/>
      <c r="IY725" s="209"/>
      <c r="IZ725" s="209"/>
      <c r="JA725" s="209"/>
      <c r="JB725" s="209"/>
      <c r="JC725" s="209"/>
      <c r="JD725" s="209"/>
      <c r="JE725" s="209"/>
      <c r="JF725" s="209"/>
      <c r="JG725" s="209"/>
    </row>
    <row r="726" spans="102:267" hidden="1">
      <c r="CX726" s="211"/>
      <c r="CY726" s="217"/>
      <c r="CZ726" s="217"/>
      <c r="DA726" s="217"/>
      <c r="DB726" s="462"/>
      <c r="DC726" s="217"/>
      <c r="DD726" s="209"/>
      <c r="DE726" s="209"/>
      <c r="DF726" s="1561"/>
      <c r="DG726" s="1561"/>
      <c r="DH726" s="209"/>
      <c r="DI726" s="209"/>
      <c r="DJ726" s="217"/>
      <c r="DK726" s="209"/>
      <c r="DL726" s="217"/>
      <c r="DM726" s="209"/>
      <c r="DN726" s="209"/>
      <c r="DO726" s="209"/>
      <c r="DP726" s="209"/>
      <c r="DQ726" s="1561"/>
      <c r="DR726" s="209"/>
      <c r="DS726" s="209"/>
      <c r="DT726" s="209"/>
      <c r="DU726" s="209"/>
      <c r="DV726" s="209"/>
      <c r="DW726" s="1561"/>
      <c r="DX726" s="1561"/>
      <c r="DY726" s="209"/>
      <c r="DZ726" s="209"/>
      <c r="EA726" s="209"/>
      <c r="EB726" s="209"/>
      <c r="EC726" s="209"/>
      <c r="ED726" s="209"/>
      <c r="EE726" s="209"/>
      <c r="EF726" s="209"/>
      <c r="EG726" s="209"/>
      <c r="EH726" s="209"/>
      <c r="EI726" s="209"/>
      <c r="EJ726" s="299"/>
      <c r="EK726" s="220"/>
      <c r="EL726" s="209"/>
      <c r="EM726" s="209"/>
      <c r="EN726" s="211"/>
      <c r="EO726" s="211"/>
      <c r="EP726" s="217"/>
      <c r="EQ726" s="209"/>
      <c r="ER726" s="209"/>
      <c r="ES726" s="209"/>
      <c r="ET726" s="209"/>
      <c r="EU726" s="209"/>
      <c r="EV726" s="209"/>
      <c r="EW726" s="209"/>
      <c r="EX726" s="209"/>
      <c r="EY726" s="209"/>
      <c r="EZ726" s="209"/>
      <c r="FA726" s="209"/>
      <c r="FB726" s="209"/>
      <c r="FC726" s="209"/>
      <c r="FD726" s="209"/>
      <c r="FE726" s="209"/>
      <c r="FF726" s="220"/>
      <c r="FG726" s="220"/>
      <c r="FH726" s="209"/>
      <c r="FI726" s="209"/>
      <c r="FJ726" s="209"/>
      <c r="FK726" s="209"/>
      <c r="FL726" s="209"/>
      <c r="FM726" s="209"/>
      <c r="FN726" s="209"/>
      <c r="FO726" s="209"/>
      <c r="FP726" s="209"/>
      <c r="FQ726" s="209"/>
      <c r="FR726" s="209"/>
      <c r="FS726" s="209"/>
      <c r="FT726" s="209"/>
      <c r="FU726" s="209"/>
      <c r="FV726" s="209"/>
      <c r="FW726" s="209"/>
      <c r="FX726" s="209"/>
      <c r="FY726" s="209"/>
      <c r="FZ726" s="209"/>
      <c r="GA726" s="209"/>
      <c r="GB726" s="209"/>
      <c r="GC726" s="209"/>
      <c r="GD726" s="209"/>
      <c r="GE726" s="209"/>
      <c r="GF726" s="209"/>
      <c r="GG726" s="209"/>
      <c r="GH726" s="209"/>
      <c r="GI726" s="209"/>
      <c r="GJ726" s="209"/>
      <c r="GK726" s="209"/>
      <c r="GL726" s="209"/>
      <c r="GM726" s="209"/>
      <c r="GN726" s="209"/>
      <c r="GO726" s="209"/>
      <c r="GP726" s="209"/>
      <c r="GQ726" s="209"/>
      <c r="GR726" s="209"/>
      <c r="GS726" s="209"/>
      <c r="GT726" s="209"/>
      <c r="GU726" s="209"/>
      <c r="GV726" s="209"/>
      <c r="GW726" s="209"/>
      <c r="GX726" s="209"/>
      <c r="GY726" s="209"/>
      <c r="GZ726" s="209"/>
      <c r="HA726" s="209"/>
      <c r="HB726" s="209"/>
      <c r="HC726" s="209"/>
      <c r="HD726" s="209"/>
      <c r="HE726" s="209"/>
      <c r="HF726" s="209"/>
      <c r="HG726" s="209"/>
      <c r="HH726" s="209"/>
      <c r="HI726" s="209"/>
      <c r="HJ726" s="209"/>
      <c r="HK726" s="209"/>
      <c r="HL726" s="209"/>
      <c r="HM726" s="209"/>
      <c r="HN726" s="209"/>
      <c r="HO726" s="209"/>
      <c r="HP726" s="209"/>
      <c r="HQ726" s="209"/>
      <c r="HR726" s="209"/>
      <c r="HS726" s="209"/>
      <c r="HT726" s="209"/>
      <c r="HU726" s="209"/>
      <c r="HV726" s="209"/>
      <c r="HW726" s="209"/>
      <c r="HX726" s="209"/>
      <c r="HY726" s="209"/>
      <c r="HZ726" s="209"/>
      <c r="IA726" s="209"/>
      <c r="IB726" s="209"/>
      <c r="IC726" s="209"/>
      <c r="ID726" s="209"/>
      <c r="IE726" s="209"/>
      <c r="IF726" s="209"/>
      <c r="IG726" s="209"/>
      <c r="IH726" s="209"/>
      <c r="II726" s="209"/>
      <c r="IJ726" s="209"/>
      <c r="IK726" s="209"/>
      <c r="IL726" s="209"/>
      <c r="IM726" s="209"/>
      <c r="IN726" s="209"/>
      <c r="IO726" s="209"/>
      <c r="IP726" s="209"/>
      <c r="IQ726" s="209"/>
      <c r="IR726" s="209"/>
      <c r="IS726" s="209"/>
      <c r="IT726" s="209"/>
      <c r="IU726" s="209"/>
      <c r="IV726" s="209"/>
      <c r="IW726" s="209"/>
      <c r="IX726" s="209"/>
      <c r="IY726" s="209"/>
      <c r="IZ726" s="209"/>
      <c r="JA726" s="209"/>
      <c r="JB726" s="209"/>
      <c r="JC726" s="209"/>
      <c r="JD726" s="209"/>
      <c r="JE726" s="209"/>
      <c r="JF726" s="209"/>
      <c r="JG726" s="209"/>
    </row>
    <row r="727" spans="102:267" hidden="1">
      <c r="CX727" s="211"/>
      <c r="CY727" s="217"/>
      <c r="CZ727" s="217"/>
      <c r="DA727" s="217"/>
      <c r="DB727" s="462"/>
      <c r="DC727" s="217"/>
      <c r="DD727" s="209"/>
      <c r="DE727" s="209"/>
      <c r="DF727" s="1561"/>
      <c r="DG727" s="1561"/>
      <c r="DH727" s="209"/>
      <c r="DI727" s="209"/>
      <c r="DJ727" s="217"/>
      <c r="DK727" s="209"/>
      <c r="DL727" s="217"/>
      <c r="DM727" s="209"/>
      <c r="DN727" s="209"/>
      <c r="DO727" s="209"/>
      <c r="DP727" s="209"/>
      <c r="DQ727" s="1561"/>
      <c r="DR727" s="209"/>
      <c r="DS727" s="209"/>
      <c r="DT727" s="209"/>
      <c r="DU727" s="209"/>
      <c r="DV727" s="209"/>
      <c r="DW727" s="1561"/>
      <c r="DX727" s="1561"/>
      <c r="DY727" s="209"/>
      <c r="DZ727" s="209"/>
      <c r="EA727" s="209"/>
      <c r="EB727" s="209"/>
      <c r="EC727" s="209"/>
      <c r="ED727" s="209"/>
      <c r="EE727" s="209"/>
      <c r="EF727" s="209"/>
      <c r="EG727" s="209"/>
      <c r="EH727" s="209"/>
      <c r="EI727" s="209"/>
      <c r="EJ727" s="299"/>
      <c r="EK727" s="220"/>
      <c r="EL727" s="209"/>
      <c r="EM727" s="209"/>
      <c r="EN727" s="211"/>
      <c r="EO727" s="211"/>
      <c r="EP727" s="217"/>
      <c r="EQ727" s="209"/>
      <c r="ER727" s="209"/>
      <c r="ES727" s="209"/>
      <c r="ET727" s="209"/>
      <c r="EU727" s="209"/>
      <c r="EV727" s="209"/>
      <c r="EW727" s="209"/>
      <c r="EX727" s="209"/>
      <c r="EY727" s="209"/>
      <c r="EZ727" s="209"/>
      <c r="FA727" s="209"/>
      <c r="FB727" s="209"/>
      <c r="FC727" s="209"/>
      <c r="FD727" s="209"/>
      <c r="FE727" s="209"/>
      <c r="FF727" s="220"/>
      <c r="FG727" s="220"/>
      <c r="FH727" s="209"/>
      <c r="FI727" s="209"/>
      <c r="FJ727" s="209"/>
      <c r="FK727" s="209"/>
      <c r="FL727" s="209"/>
      <c r="FM727" s="209"/>
      <c r="FN727" s="209"/>
      <c r="FO727" s="209"/>
      <c r="FP727" s="209"/>
      <c r="FQ727" s="209"/>
      <c r="FR727" s="209"/>
      <c r="FS727" s="209"/>
      <c r="FT727" s="209"/>
      <c r="FU727" s="209"/>
      <c r="FV727" s="209"/>
      <c r="FW727" s="209"/>
      <c r="FX727" s="209"/>
      <c r="FY727" s="209"/>
      <c r="FZ727" s="209"/>
      <c r="GA727" s="209"/>
      <c r="GB727" s="209"/>
      <c r="GC727" s="209"/>
      <c r="GD727" s="209"/>
      <c r="GE727" s="209"/>
      <c r="GF727" s="209"/>
      <c r="GG727" s="209"/>
      <c r="GH727" s="209"/>
      <c r="GI727" s="209"/>
      <c r="GJ727" s="209"/>
      <c r="GK727" s="209"/>
      <c r="GL727" s="209"/>
      <c r="GM727" s="209"/>
      <c r="GN727" s="209"/>
      <c r="GO727" s="209"/>
      <c r="GP727" s="209"/>
      <c r="GQ727" s="209"/>
      <c r="GR727" s="209"/>
      <c r="GS727" s="209"/>
      <c r="GT727" s="209"/>
      <c r="GU727" s="209"/>
      <c r="GV727" s="209"/>
      <c r="GW727" s="209"/>
      <c r="GX727" s="209"/>
      <c r="GY727" s="209"/>
      <c r="GZ727" s="209"/>
      <c r="HA727" s="209"/>
      <c r="HB727" s="209"/>
      <c r="HC727" s="209"/>
      <c r="HD727" s="209"/>
      <c r="HE727" s="209"/>
      <c r="HF727" s="209"/>
      <c r="HG727" s="209"/>
      <c r="HH727" s="209"/>
      <c r="HI727" s="209"/>
      <c r="HJ727" s="209"/>
      <c r="HK727" s="209"/>
      <c r="HL727" s="209"/>
      <c r="HM727" s="209"/>
      <c r="HN727" s="209"/>
      <c r="HO727" s="209"/>
      <c r="HP727" s="209"/>
      <c r="HQ727" s="209"/>
      <c r="HR727" s="209"/>
      <c r="HS727" s="209"/>
      <c r="HT727" s="209"/>
      <c r="HU727" s="209"/>
      <c r="HV727" s="209"/>
      <c r="HW727" s="209"/>
      <c r="HX727" s="209"/>
      <c r="HY727" s="209"/>
      <c r="HZ727" s="209"/>
      <c r="IA727" s="209"/>
      <c r="IB727" s="209"/>
      <c r="IC727" s="209"/>
      <c r="ID727" s="209"/>
      <c r="IE727" s="209"/>
      <c r="IF727" s="209"/>
      <c r="IG727" s="209"/>
      <c r="IH727" s="209"/>
      <c r="II727" s="209"/>
      <c r="IJ727" s="209"/>
      <c r="IK727" s="209"/>
      <c r="IL727" s="209"/>
      <c r="IM727" s="209"/>
      <c r="IN727" s="209"/>
      <c r="IO727" s="209"/>
      <c r="IP727" s="209"/>
      <c r="IQ727" s="209"/>
      <c r="IR727" s="209"/>
      <c r="IS727" s="209"/>
      <c r="IT727" s="209"/>
      <c r="IU727" s="209"/>
      <c r="IV727" s="209"/>
      <c r="IW727" s="209"/>
      <c r="IX727" s="209"/>
      <c r="IY727" s="209"/>
      <c r="IZ727" s="209"/>
      <c r="JA727" s="209"/>
      <c r="JB727" s="209"/>
      <c r="JC727" s="209"/>
      <c r="JD727" s="209"/>
      <c r="JE727" s="209"/>
      <c r="JF727" s="209"/>
      <c r="JG727" s="209"/>
    </row>
    <row r="728" spans="102:267" hidden="1">
      <c r="CX728" s="211"/>
      <c r="CY728" s="217"/>
      <c r="CZ728" s="217"/>
      <c r="DA728" s="217"/>
      <c r="DB728" s="462"/>
      <c r="DC728" s="217"/>
      <c r="DD728" s="209"/>
      <c r="DE728" s="209"/>
      <c r="DF728" s="1561"/>
      <c r="DG728" s="1561"/>
      <c r="DH728" s="209"/>
      <c r="DI728" s="209"/>
      <c r="DJ728" s="217"/>
      <c r="DK728" s="209"/>
      <c r="DL728" s="217"/>
      <c r="DM728" s="209"/>
      <c r="DN728" s="209"/>
      <c r="DO728" s="209"/>
      <c r="DP728" s="209"/>
      <c r="DQ728" s="1561"/>
      <c r="DR728" s="209"/>
      <c r="DS728" s="209"/>
      <c r="DT728" s="209"/>
      <c r="DU728" s="209"/>
      <c r="DV728" s="209"/>
      <c r="DW728" s="1561"/>
      <c r="DX728" s="1561"/>
      <c r="DY728" s="209"/>
      <c r="DZ728" s="209"/>
      <c r="EA728" s="209"/>
      <c r="EB728" s="209"/>
      <c r="EC728" s="209"/>
      <c r="ED728" s="209"/>
      <c r="EE728" s="209"/>
      <c r="EF728" s="209"/>
      <c r="EG728" s="209"/>
      <c r="EH728" s="209"/>
      <c r="EI728" s="209"/>
      <c r="EJ728" s="299"/>
      <c r="EK728" s="220"/>
      <c r="EL728" s="209"/>
      <c r="EM728" s="209"/>
      <c r="EN728" s="211"/>
      <c r="EO728" s="211"/>
      <c r="EP728" s="217"/>
      <c r="EQ728" s="209"/>
      <c r="ER728" s="209"/>
      <c r="ES728" s="209"/>
      <c r="ET728" s="209"/>
      <c r="EU728" s="209"/>
      <c r="EV728" s="209"/>
      <c r="EW728" s="209"/>
      <c r="EX728" s="209"/>
      <c r="EY728" s="209"/>
      <c r="EZ728" s="209"/>
      <c r="FA728" s="209"/>
      <c r="FB728" s="209"/>
      <c r="FC728" s="209"/>
      <c r="FD728" s="209"/>
      <c r="FE728" s="209"/>
      <c r="FF728" s="220"/>
      <c r="FG728" s="220"/>
      <c r="FH728" s="209"/>
      <c r="FI728" s="209"/>
      <c r="FJ728" s="209"/>
      <c r="FK728" s="209"/>
      <c r="FL728" s="209"/>
      <c r="FM728" s="209"/>
      <c r="FN728" s="209"/>
      <c r="FO728" s="209"/>
      <c r="FP728" s="209"/>
      <c r="FQ728" s="209"/>
      <c r="FR728" s="209"/>
      <c r="FS728" s="209"/>
      <c r="FT728" s="209"/>
      <c r="FU728" s="209"/>
      <c r="FV728" s="209"/>
      <c r="FW728" s="209"/>
      <c r="FX728" s="209"/>
      <c r="FY728" s="209"/>
      <c r="FZ728" s="209"/>
      <c r="GA728" s="209"/>
      <c r="GB728" s="209"/>
      <c r="GC728" s="209"/>
      <c r="GD728" s="209"/>
      <c r="GE728" s="209"/>
      <c r="GF728" s="209"/>
      <c r="GG728" s="209"/>
      <c r="GH728" s="209"/>
      <c r="GI728" s="209"/>
      <c r="GJ728" s="209"/>
      <c r="GK728" s="209"/>
      <c r="GL728" s="209"/>
      <c r="GM728" s="209"/>
      <c r="GN728" s="209"/>
      <c r="GO728" s="209"/>
      <c r="GP728" s="209"/>
      <c r="GQ728" s="209"/>
      <c r="GR728" s="209"/>
      <c r="GS728" s="209"/>
      <c r="GT728" s="209"/>
      <c r="GU728" s="209"/>
      <c r="GV728" s="209"/>
      <c r="GW728" s="209"/>
      <c r="GX728" s="209"/>
      <c r="GY728" s="209"/>
      <c r="GZ728" s="209"/>
      <c r="HA728" s="209"/>
      <c r="HB728" s="209"/>
      <c r="HC728" s="209"/>
      <c r="HD728" s="209"/>
      <c r="HE728" s="209"/>
      <c r="HF728" s="209"/>
      <c r="HG728" s="209"/>
      <c r="HH728" s="209"/>
      <c r="HI728" s="209"/>
      <c r="HJ728" s="209"/>
      <c r="HK728" s="209"/>
      <c r="HL728" s="209"/>
      <c r="HM728" s="209"/>
      <c r="HN728" s="209"/>
      <c r="HO728" s="209"/>
      <c r="HP728" s="209"/>
      <c r="HQ728" s="209"/>
      <c r="HR728" s="209"/>
      <c r="HS728" s="209"/>
      <c r="HT728" s="209"/>
      <c r="HU728" s="209"/>
      <c r="HV728" s="209"/>
      <c r="HW728" s="209"/>
      <c r="HX728" s="209"/>
      <c r="HY728" s="209"/>
      <c r="HZ728" s="209"/>
      <c r="IA728" s="209"/>
      <c r="IB728" s="209"/>
      <c r="IC728" s="209"/>
      <c r="ID728" s="209"/>
      <c r="IE728" s="209"/>
      <c r="IF728" s="209"/>
      <c r="IG728" s="209"/>
      <c r="IH728" s="209"/>
      <c r="II728" s="209"/>
      <c r="IJ728" s="209"/>
      <c r="IK728" s="209"/>
      <c r="IL728" s="209"/>
      <c r="IM728" s="209"/>
      <c r="IN728" s="209"/>
      <c r="IO728" s="209"/>
      <c r="IP728" s="209"/>
      <c r="IQ728" s="209"/>
      <c r="IR728" s="209"/>
      <c r="IS728" s="209"/>
      <c r="IT728" s="209"/>
      <c r="IU728" s="209"/>
      <c r="IV728" s="209"/>
      <c r="IW728" s="209"/>
      <c r="IX728" s="209"/>
      <c r="IY728" s="209"/>
      <c r="IZ728" s="209"/>
      <c r="JA728" s="209"/>
      <c r="JB728" s="209"/>
      <c r="JC728" s="209"/>
      <c r="JD728" s="209"/>
      <c r="JE728" s="209"/>
      <c r="JF728" s="209"/>
      <c r="JG728" s="209"/>
    </row>
    <row r="729" spans="102:267" hidden="1">
      <c r="CX729" s="211"/>
      <c r="CY729" s="217"/>
      <c r="CZ729" s="217"/>
      <c r="DA729" s="217"/>
      <c r="DB729" s="462"/>
      <c r="DC729" s="217"/>
      <c r="DD729" s="209"/>
      <c r="DE729" s="209"/>
      <c r="DF729" s="1561"/>
      <c r="DG729" s="1561"/>
      <c r="DH729" s="209"/>
      <c r="DI729" s="209"/>
      <c r="DJ729" s="217"/>
      <c r="DK729" s="209"/>
      <c r="DL729" s="217"/>
      <c r="DM729" s="209"/>
      <c r="DN729" s="209"/>
      <c r="DO729" s="209"/>
      <c r="DP729" s="209"/>
      <c r="DQ729" s="1561"/>
      <c r="DR729" s="209"/>
      <c r="DS729" s="209"/>
      <c r="DT729" s="209"/>
      <c r="DU729" s="209"/>
      <c r="DV729" s="209"/>
      <c r="DW729" s="1561"/>
      <c r="DX729" s="1561"/>
      <c r="DY729" s="209"/>
      <c r="DZ729" s="209"/>
      <c r="EA729" s="209"/>
      <c r="EB729" s="209"/>
      <c r="EC729" s="209"/>
      <c r="ED729" s="209"/>
      <c r="EE729" s="209"/>
      <c r="EF729" s="209"/>
      <c r="EG729" s="209"/>
      <c r="EH729" s="209"/>
      <c r="EI729" s="209"/>
      <c r="EJ729" s="299"/>
      <c r="EK729" s="220"/>
      <c r="EL729" s="209"/>
      <c r="EM729" s="209"/>
      <c r="EN729" s="211"/>
      <c r="EO729" s="211"/>
      <c r="EP729" s="217"/>
      <c r="EQ729" s="209"/>
      <c r="ER729" s="209"/>
      <c r="ES729" s="209"/>
      <c r="ET729" s="209"/>
      <c r="EU729" s="209"/>
      <c r="EV729" s="209"/>
      <c r="EW729" s="209"/>
      <c r="EX729" s="209"/>
      <c r="EY729" s="209"/>
      <c r="EZ729" s="209"/>
      <c r="FA729" s="209"/>
      <c r="FB729" s="209"/>
      <c r="FC729" s="209"/>
      <c r="FD729" s="209"/>
      <c r="FE729" s="209"/>
      <c r="FF729" s="220"/>
      <c r="FG729" s="220"/>
      <c r="FH729" s="209"/>
      <c r="FI729" s="209"/>
      <c r="FJ729" s="209"/>
      <c r="FK729" s="209"/>
      <c r="FL729" s="209"/>
      <c r="FM729" s="209"/>
      <c r="FN729" s="209"/>
      <c r="FO729" s="209"/>
      <c r="FP729" s="209"/>
      <c r="FQ729" s="209"/>
      <c r="FR729" s="209"/>
      <c r="FS729" s="209"/>
      <c r="FT729" s="209"/>
      <c r="FU729" s="209"/>
      <c r="FV729" s="209"/>
      <c r="FW729" s="209"/>
      <c r="FX729" s="209"/>
      <c r="FY729" s="209"/>
      <c r="FZ729" s="209"/>
      <c r="GA729" s="209"/>
      <c r="GB729" s="209"/>
      <c r="GC729" s="209"/>
      <c r="GD729" s="209"/>
      <c r="GE729" s="209"/>
      <c r="GF729" s="209"/>
      <c r="GG729" s="209"/>
      <c r="GH729" s="209"/>
      <c r="GI729" s="209"/>
      <c r="GJ729" s="209"/>
      <c r="GK729" s="209"/>
      <c r="GL729" s="209"/>
      <c r="GM729" s="209"/>
      <c r="GN729" s="209"/>
      <c r="GO729" s="209"/>
      <c r="GP729" s="209"/>
      <c r="GQ729" s="209"/>
      <c r="GR729" s="209"/>
      <c r="GS729" s="209"/>
      <c r="GT729" s="209"/>
      <c r="GU729" s="209"/>
      <c r="GV729" s="209"/>
      <c r="GW729" s="209"/>
      <c r="GX729" s="209"/>
      <c r="GY729" s="209"/>
      <c r="GZ729" s="209"/>
      <c r="HA729" s="209"/>
      <c r="HB729" s="209"/>
      <c r="HC729" s="209"/>
      <c r="HD729" s="209"/>
      <c r="HE729" s="209"/>
      <c r="HF729" s="209"/>
      <c r="HG729" s="209"/>
      <c r="HH729" s="209"/>
      <c r="HI729" s="209"/>
      <c r="HJ729" s="209"/>
      <c r="HK729" s="209"/>
      <c r="HL729" s="209"/>
      <c r="HM729" s="209"/>
      <c r="HN729" s="209"/>
      <c r="HO729" s="209"/>
      <c r="HP729" s="209"/>
      <c r="HQ729" s="209"/>
      <c r="HR729" s="209"/>
      <c r="HS729" s="209"/>
      <c r="HT729" s="209"/>
      <c r="HU729" s="209"/>
      <c r="HV729" s="209"/>
      <c r="HW729" s="209"/>
      <c r="HX729" s="209"/>
      <c r="HY729" s="209"/>
      <c r="HZ729" s="209"/>
      <c r="IA729" s="209"/>
      <c r="IB729" s="209"/>
      <c r="IC729" s="209"/>
      <c r="ID729" s="209"/>
      <c r="IE729" s="209"/>
      <c r="IF729" s="209"/>
      <c r="IG729" s="209"/>
      <c r="IH729" s="209"/>
      <c r="II729" s="209"/>
      <c r="IJ729" s="209"/>
      <c r="IK729" s="209"/>
      <c r="IL729" s="209"/>
      <c r="IM729" s="209"/>
      <c r="IN729" s="209"/>
      <c r="IO729" s="209"/>
      <c r="IP729" s="209"/>
      <c r="IQ729" s="209"/>
      <c r="IR729" s="209"/>
      <c r="IS729" s="209"/>
      <c r="IT729" s="209"/>
      <c r="IU729" s="209"/>
      <c r="IV729" s="209"/>
      <c r="IW729" s="209"/>
      <c r="IX729" s="209"/>
      <c r="IY729" s="209"/>
      <c r="IZ729" s="209"/>
      <c r="JA729" s="209"/>
      <c r="JB729" s="209"/>
      <c r="JC729" s="209"/>
      <c r="JD729" s="209"/>
      <c r="JE729" s="209"/>
      <c r="JF729" s="209"/>
      <c r="JG729" s="209"/>
    </row>
    <row r="730" spans="102:267" hidden="1">
      <c r="CX730" s="211"/>
      <c r="CY730" s="217"/>
      <c r="CZ730" s="217"/>
      <c r="DA730" s="217"/>
      <c r="DB730" s="462"/>
      <c r="DC730" s="217"/>
      <c r="DD730" s="209"/>
      <c r="DE730" s="209"/>
      <c r="DF730" s="1561"/>
      <c r="DG730" s="1561"/>
      <c r="DH730" s="209"/>
      <c r="DI730" s="209"/>
      <c r="DJ730" s="217"/>
      <c r="DK730" s="209"/>
      <c r="DL730" s="217"/>
      <c r="DM730" s="209"/>
      <c r="DN730" s="209"/>
      <c r="DO730" s="209"/>
      <c r="DP730" s="209"/>
      <c r="DQ730" s="1561"/>
      <c r="DR730" s="209"/>
      <c r="DS730" s="209"/>
      <c r="DT730" s="209"/>
      <c r="DU730" s="209"/>
      <c r="DV730" s="209"/>
      <c r="DW730" s="1561"/>
      <c r="DX730" s="1561"/>
      <c r="DY730" s="209"/>
      <c r="DZ730" s="209"/>
      <c r="EA730" s="209"/>
      <c r="EB730" s="209"/>
      <c r="EC730" s="209"/>
      <c r="ED730" s="209"/>
      <c r="EE730" s="209"/>
      <c r="EF730" s="209"/>
      <c r="EG730" s="209"/>
      <c r="EH730" s="209"/>
      <c r="EI730" s="209"/>
      <c r="EJ730" s="299"/>
      <c r="EK730" s="220"/>
      <c r="EL730" s="209"/>
      <c r="EM730" s="209"/>
      <c r="EN730" s="211"/>
      <c r="EO730" s="211"/>
      <c r="EP730" s="217"/>
      <c r="EQ730" s="209"/>
      <c r="ER730" s="209"/>
      <c r="ES730" s="209"/>
      <c r="ET730" s="209"/>
      <c r="EU730" s="209"/>
      <c r="EV730" s="209"/>
      <c r="EW730" s="209"/>
      <c r="EX730" s="209"/>
      <c r="EY730" s="209"/>
      <c r="EZ730" s="209"/>
      <c r="FA730" s="209"/>
      <c r="FB730" s="209"/>
      <c r="FC730" s="209"/>
      <c r="FD730" s="209"/>
      <c r="FE730" s="209"/>
      <c r="FF730" s="220"/>
      <c r="FG730" s="220"/>
      <c r="FH730" s="209"/>
      <c r="FI730" s="209"/>
      <c r="FJ730" s="209"/>
      <c r="FK730" s="209"/>
      <c r="FL730" s="209"/>
      <c r="FM730" s="209"/>
      <c r="FN730" s="209"/>
      <c r="FO730" s="209"/>
      <c r="FP730" s="209"/>
      <c r="FQ730" s="209"/>
      <c r="FR730" s="209"/>
      <c r="FS730" s="209"/>
      <c r="FT730" s="209"/>
      <c r="FU730" s="209"/>
      <c r="FV730" s="209"/>
      <c r="FW730" s="209"/>
      <c r="FX730" s="209"/>
      <c r="FY730" s="209"/>
      <c r="FZ730" s="209"/>
      <c r="GA730" s="209"/>
      <c r="GB730" s="209"/>
      <c r="GC730" s="209"/>
      <c r="GD730" s="209"/>
      <c r="GE730" s="209"/>
      <c r="GF730" s="209"/>
      <c r="GG730" s="209"/>
      <c r="GH730" s="209"/>
      <c r="GI730" s="209"/>
      <c r="GJ730" s="209"/>
      <c r="GK730" s="209"/>
      <c r="GL730" s="209"/>
      <c r="GM730" s="209"/>
      <c r="GN730" s="209"/>
      <c r="GO730" s="209"/>
      <c r="GP730" s="209"/>
      <c r="GQ730" s="209"/>
      <c r="GR730" s="209"/>
      <c r="GS730" s="209"/>
      <c r="GT730" s="209"/>
      <c r="GU730" s="209"/>
      <c r="GV730" s="209"/>
      <c r="GW730" s="209"/>
      <c r="GX730" s="209"/>
      <c r="GY730" s="209"/>
      <c r="GZ730" s="209"/>
      <c r="HA730" s="209"/>
      <c r="HB730" s="209"/>
      <c r="HC730" s="209"/>
      <c r="HD730" s="209"/>
      <c r="HE730" s="209"/>
      <c r="HF730" s="209"/>
      <c r="HG730" s="209"/>
      <c r="HH730" s="209"/>
      <c r="HI730" s="209"/>
      <c r="HJ730" s="209"/>
      <c r="HK730" s="209"/>
      <c r="HL730" s="209"/>
      <c r="HM730" s="209"/>
      <c r="HN730" s="209"/>
      <c r="HO730" s="209"/>
      <c r="HP730" s="209"/>
      <c r="HQ730" s="209"/>
      <c r="HR730" s="209"/>
      <c r="HS730" s="209"/>
      <c r="HT730" s="209"/>
      <c r="HU730" s="209"/>
      <c r="HV730" s="209"/>
      <c r="HW730" s="209"/>
      <c r="HX730" s="209"/>
      <c r="HY730" s="209"/>
      <c r="HZ730" s="209"/>
      <c r="IA730" s="209"/>
      <c r="IB730" s="209"/>
      <c r="IC730" s="209"/>
      <c r="ID730" s="209"/>
      <c r="IE730" s="209"/>
      <c r="IF730" s="209"/>
      <c r="IG730" s="209"/>
      <c r="IH730" s="209"/>
      <c r="II730" s="209"/>
      <c r="IJ730" s="209"/>
      <c r="IK730" s="209"/>
      <c r="IL730" s="209"/>
      <c r="IM730" s="209"/>
      <c r="IN730" s="209"/>
      <c r="IO730" s="209"/>
      <c r="IP730" s="209"/>
      <c r="IQ730" s="209"/>
      <c r="IR730" s="209"/>
      <c r="IS730" s="209"/>
      <c r="IT730" s="209"/>
      <c r="IU730" s="209"/>
      <c r="IV730" s="209"/>
      <c r="IW730" s="209"/>
      <c r="IX730" s="209"/>
      <c r="IY730" s="209"/>
      <c r="IZ730" s="209"/>
      <c r="JA730" s="209"/>
      <c r="JB730" s="209"/>
      <c r="JC730" s="209"/>
      <c r="JD730" s="209"/>
      <c r="JE730" s="209"/>
      <c r="JF730" s="209"/>
      <c r="JG730" s="209"/>
    </row>
    <row r="731" spans="102:267" hidden="1">
      <c r="CX731" s="211"/>
      <c r="CY731" s="217"/>
      <c r="CZ731" s="217"/>
      <c r="DA731" s="217"/>
      <c r="DB731" s="462"/>
      <c r="DC731" s="217"/>
      <c r="DD731" s="209"/>
      <c r="DE731" s="209"/>
      <c r="DF731" s="1561"/>
      <c r="DG731" s="1561"/>
      <c r="DH731" s="209"/>
      <c r="DI731" s="209"/>
      <c r="DJ731" s="217"/>
      <c r="DK731" s="209"/>
      <c r="DL731" s="217"/>
      <c r="DM731" s="209"/>
      <c r="DN731" s="209"/>
      <c r="DO731" s="209"/>
      <c r="DP731" s="209"/>
      <c r="DQ731" s="1561"/>
      <c r="DR731" s="209"/>
      <c r="DS731" s="209"/>
      <c r="DT731" s="209"/>
      <c r="DU731" s="209"/>
      <c r="DV731" s="209"/>
      <c r="DW731" s="1561"/>
      <c r="DX731" s="1561"/>
      <c r="DY731" s="209"/>
      <c r="DZ731" s="209"/>
      <c r="EA731" s="209"/>
      <c r="EB731" s="209"/>
      <c r="EC731" s="209"/>
      <c r="ED731" s="209"/>
      <c r="EE731" s="209"/>
      <c r="EF731" s="209"/>
      <c r="EG731" s="209"/>
      <c r="EH731" s="209"/>
      <c r="EI731" s="209"/>
      <c r="EJ731" s="299"/>
      <c r="EK731" s="220"/>
      <c r="EL731" s="209"/>
      <c r="EM731" s="209"/>
      <c r="EN731" s="211"/>
      <c r="EO731" s="211"/>
      <c r="EP731" s="217"/>
      <c r="EQ731" s="209"/>
      <c r="ER731" s="209"/>
      <c r="ES731" s="209"/>
      <c r="ET731" s="209"/>
      <c r="EU731" s="209"/>
      <c r="EV731" s="209"/>
      <c r="EW731" s="209"/>
      <c r="EX731" s="209"/>
      <c r="EY731" s="209"/>
      <c r="EZ731" s="209"/>
      <c r="FA731" s="209"/>
      <c r="FB731" s="209"/>
      <c r="FC731" s="209"/>
      <c r="FD731" s="209"/>
      <c r="FE731" s="209"/>
      <c r="FF731" s="220"/>
      <c r="FG731" s="220"/>
      <c r="FH731" s="209"/>
      <c r="FI731" s="209"/>
      <c r="FJ731" s="209"/>
      <c r="FK731" s="209"/>
      <c r="FL731" s="209"/>
      <c r="FM731" s="209"/>
      <c r="FN731" s="209"/>
      <c r="FO731" s="209"/>
      <c r="FP731" s="209"/>
      <c r="FQ731" s="209"/>
      <c r="FR731" s="209"/>
      <c r="FS731" s="209"/>
      <c r="FT731" s="209"/>
      <c r="FU731" s="209"/>
      <c r="FV731" s="209"/>
      <c r="FW731" s="209"/>
      <c r="FX731" s="209"/>
      <c r="FY731" s="209"/>
      <c r="FZ731" s="209"/>
      <c r="GA731" s="209"/>
      <c r="GB731" s="209"/>
      <c r="GC731" s="209"/>
      <c r="GD731" s="209"/>
      <c r="GE731" s="209"/>
      <c r="GF731" s="209"/>
      <c r="GG731" s="209"/>
      <c r="GH731" s="209"/>
      <c r="GI731" s="209"/>
      <c r="GJ731" s="209"/>
      <c r="GK731" s="209"/>
      <c r="GL731" s="209"/>
      <c r="GM731" s="209"/>
      <c r="GN731" s="209"/>
      <c r="GO731" s="209"/>
      <c r="GP731" s="209"/>
      <c r="GQ731" s="209"/>
      <c r="GR731" s="209"/>
      <c r="GS731" s="209"/>
      <c r="GT731" s="209"/>
      <c r="GU731" s="209"/>
      <c r="GV731" s="209"/>
      <c r="GW731" s="209"/>
      <c r="GX731" s="209"/>
      <c r="GY731" s="209"/>
      <c r="GZ731" s="209"/>
      <c r="HA731" s="209"/>
      <c r="HB731" s="209"/>
      <c r="HC731" s="209"/>
      <c r="HD731" s="209"/>
      <c r="HE731" s="209"/>
      <c r="HF731" s="209"/>
      <c r="HG731" s="209"/>
      <c r="HH731" s="209"/>
      <c r="HI731" s="209"/>
      <c r="HJ731" s="209"/>
      <c r="HK731" s="209"/>
      <c r="HL731" s="209"/>
      <c r="HM731" s="209"/>
      <c r="HN731" s="209"/>
      <c r="HO731" s="209"/>
      <c r="HP731" s="209"/>
      <c r="HQ731" s="209"/>
      <c r="HR731" s="209"/>
      <c r="HS731" s="209"/>
      <c r="HT731" s="209"/>
      <c r="HU731" s="209"/>
      <c r="HV731" s="209"/>
      <c r="HW731" s="209"/>
      <c r="HX731" s="209"/>
      <c r="HY731" s="209"/>
      <c r="HZ731" s="209"/>
      <c r="IA731" s="209"/>
      <c r="IB731" s="209"/>
      <c r="IC731" s="209"/>
      <c r="ID731" s="209"/>
      <c r="IE731" s="209"/>
      <c r="IF731" s="209"/>
      <c r="IG731" s="209"/>
      <c r="IH731" s="209"/>
      <c r="II731" s="209"/>
      <c r="IJ731" s="209"/>
      <c r="IK731" s="209"/>
      <c r="IL731" s="209"/>
      <c r="IM731" s="209"/>
      <c r="IN731" s="209"/>
      <c r="IO731" s="209"/>
      <c r="IP731" s="209"/>
      <c r="IQ731" s="209"/>
      <c r="IR731" s="209"/>
      <c r="IS731" s="209"/>
      <c r="IT731" s="209"/>
      <c r="IU731" s="209"/>
      <c r="IV731" s="209"/>
      <c r="IW731" s="209"/>
      <c r="IX731" s="209"/>
      <c r="IY731" s="209"/>
      <c r="IZ731" s="209"/>
      <c r="JA731" s="209"/>
      <c r="JB731" s="209"/>
      <c r="JC731" s="209"/>
      <c r="JD731" s="209"/>
      <c r="JE731" s="209"/>
      <c r="JF731" s="209"/>
      <c r="JG731" s="209"/>
    </row>
    <row r="732" spans="102:267" hidden="1">
      <c r="CX732" s="211"/>
      <c r="CY732" s="217"/>
      <c r="CZ732" s="217"/>
      <c r="DA732" s="217"/>
      <c r="DB732" s="462"/>
      <c r="DC732" s="217"/>
      <c r="DD732" s="209"/>
      <c r="DE732" s="209"/>
      <c r="DF732" s="1561"/>
      <c r="DG732" s="1561"/>
      <c r="DH732" s="209"/>
      <c r="DI732" s="209"/>
      <c r="DJ732" s="217"/>
      <c r="DK732" s="209"/>
      <c r="DL732" s="217"/>
      <c r="DM732" s="209"/>
      <c r="DN732" s="209"/>
      <c r="DO732" s="209"/>
      <c r="DP732" s="209"/>
      <c r="DQ732" s="1561"/>
      <c r="DR732" s="209"/>
      <c r="DS732" s="209"/>
      <c r="DT732" s="209"/>
      <c r="DU732" s="209"/>
      <c r="DV732" s="209"/>
      <c r="DW732" s="1561"/>
      <c r="DX732" s="1561"/>
      <c r="DY732" s="209"/>
      <c r="DZ732" s="209"/>
      <c r="EA732" s="209"/>
      <c r="EB732" s="209"/>
      <c r="EC732" s="209"/>
      <c r="ED732" s="209"/>
      <c r="EE732" s="209"/>
      <c r="EF732" s="209"/>
      <c r="EG732" s="209"/>
      <c r="EH732" s="209"/>
      <c r="EI732" s="209"/>
      <c r="EJ732" s="299"/>
      <c r="EK732" s="220"/>
      <c r="EL732" s="209"/>
      <c r="EM732" s="209"/>
      <c r="EN732" s="211"/>
      <c r="EO732" s="211"/>
      <c r="EP732" s="217"/>
      <c r="EQ732" s="209"/>
      <c r="ER732" s="209"/>
      <c r="ES732" s="209"/>
      <c r="ET732" s="209"/>
      <c r="EU732" s="209"/>
      <c r="EV732" s="209"/>
      <c r="EW732" s="209"/>
      <c r="EX732" s="209"/>
      <c r="EY732" s="209"/>
      <c r="EZ732" s="209"/>
      <c r="FA732" s="209"/>
      <c r="FB732" s="209"/>
      <c r="FC732" s="209"/>
      <c r="FD732" s="209"/>
      <c r="FE732" s="209"/>
      <c r="FF732" s="220"/>
      <c r="FG732" s="220"/>
      <c r="FH732" s="209"/>
      <c r="FI732" s="209"/>
      <c r="FJ732" s="209"/>
      <c r="FK732" s="209"/>
      <c r="FL732" s="209"/>
      <c r="FM732" s="209"/>
      <c r="FN732" s="209"/>
      <c r="FO732" s="209"/>
      <c r="FP732" s="209"/>
      <c r="FQ732" s="209"/>
      <c r="FR732" s="209"/>
      <c r="FS732" s="209"/>
      <c r="FT732" s="209"/>
      <c r="FU732" s="209"/>
      <c r="FV732" s="209"/>
      <c r="FW732" s="209"/>
      <c r="FX732" s="209"/>
      <c r="FY732" s="209"/>
      <c r="FZ732" s="209"/>
      <c r="GA732" s="209"/>
      <c r="GB732" s="209"/>
      <c r="GC732" s="209"/>
      <c r="GD732" s="209"/>
      <c r="GE732" s="209"/>
      <c r="GF732" s="209"/>
      <c r="GG732" s="209"/>
      <c r="GH732" s="209"/>
      <c r="GI732" s="209"/>
      <c r="GJ732" s="209"/>
      <c r="GK732" s="209"/>
      <c r="GL732" s="209"/>
      <c r="GM732" s="209"/>
      <c r="GN732" s="209"/>
      <c r="GO732" s="209"/>
      <c r="GP732" s="209"/>
      <c r="GQ732" s="209"/>
      <c r="GR732" s="209"/>
      <c r="GS732" s="209"/>
      <c r="GT732" s="209"/>
      <c r="GU732" s="209"/>
      <c r="GV732" s="209"/>
      <c r="GW732" s="209"/>
      <c r="GX732" s="209"/>
      <c r="GY732" s="209"/>
      <c r="GZ732" s="209"/>
      <c r="HA732" s="209"/>
      <c r="HB732" s="209"/>
      <c r="HC732" s="209"/>
      <c r="HD732" s="209"/>
      <c r="HE732" s="209"/>
      <c r="HF732" s="209"/>
      <c r="HG732" s="209"/>
      <c r="HH732" s="209"/>
      <c r="HI732" s="209"/>
      <c r="HJ732" s="209"/>
      <c r="HK732" s="209"/>
      <c r="HL732" s="209"/>
      <c r="HM732" s="209"/>
      <c r="HN732" s="209"/>
      <c r="HO732" s="209"/>
      <c r="HP732" s="209"/>
      <c r="HQ732" s="209"/>
      <c r="HR732" s="209"/>
      <c r="HS732" s="209"/>
      <c r="HT732" s="209"/>
      <c r="HU732" s="209"/>
      <c r="HV732" s="209"/>
      <c r="HW732" s="209"/>
      <c r="HX732" s="209"/>
      <c r="HY732" s="209"/>
      <c r="HZ732" s="209"/>
      <c r="IA732" s="209"/>
      <c r="IB732" s="209"/>
      <c r="IC732" s="209"/>
      <c r="ID732" s="209"/>
      <c r="IE732" s="209"/>
      <c r="IF732" s="209"/>
      <c r="IG732" s="209"/>
      <c r="IH732" s="209"/>
      <c r="II732" s="209"/>
      <c r="IJ732" s="209"/>
      <c r="IK732" s="209"/>
      <c r="IL732" s="209"/>
      <c r="IM732" s="209"/>
      <c r="IN732" s="209"/>
      <c r="IO732" s="209"/>
      <c r="IP732" s="209"/>
      <c r="IQ732" s="209"/>
      <c r="IR732" s="209"/>
      <c r="IS732" s="209"/>
      <c r="IT732" s="209"/>
      <c r="IU732" s="209"/>
      <c r="IV732" s="209"/>
      <c r="IW732" s="209"/>
      <c r="IX732" s="209"/>
      <c r="IY732" s="209"/>
      <c r="IZ732" s="209"/>
      <c r="JA732" s="209"/>
      <c r="JB732" s="209"/>
      <c r="JC732" s="209"/>
      <c r="JD732" s="209"/>
      <c r="JE732" s="209"/>
      <c r="JF732" s="209"/>
      <c r="JG732" s="209"/>
    </row>
    <row r="733" spans="102:267" hidden="1">
      <c r="CX733" s="211"/>
      <c r="CY733" s="217"/>
      <c r="CZ733" s="217"/>
      <c r="DA733" s="217"/>
      <c r="DB733" s="462"/>
      <c r="DC733" s="217"/>
      <c r="DD733" s="209"/>
      <c r="DE733" s="209"/>
      <c r="DF733" s="1561"/>
      <c r="DG733" s="1561"/>
      <c r="DH733" s="209"/>
      <c r="DI733" s="209"/>
      <c r="DJ733" s="217"/>
      <c r="DK733" s="209"/>
      <c r="DL733" s="217"/>
      <c r="DM733" s="209"/>
      <c r="DN733" s="209"/>
      <c r="DO733" s="209"/>
      <c r="DP733" s="209"/>
      <c r="DQ733" s="1561"/>
      <c r="DR733" s="209"/>
      <c r="DS733" s="209"/>
      <c r="DT733" s="209"/>
      <c r="DU733" s="209"/>
      <c r="DV733" s="209"/>
      <c r="DW733" s="1561"/>
      <c r="DX733" s="1561"/>
      <c r="DY733" s="209"/>
      <c r="DZ733" s="209"/>
      <c r="EA733" s="209"/>
      <c r="EB733" s="209"/>
      <c r="EC733" s="209"/>
      <c r="ED733" s="209"/>
      <c r="EE733" s="209"/>
      <c r="EF733" s="209"/>
      <c r="EG733" s="209"/>
      <c r="EH733" s="209"/>
      <c r="EI733" s="209"/>
      <c r="EJ733" s="299"/>
      <c r="EK733" s="220"/>
      <c r="EL733" s="209"/>
      <c r="EM733" s="209"/>
      <c r="EN733" s="211"/>
      <c r="EO733" s="211"/>
      <c r="EP733" s="217"/>
      <c r="EQ733" s="209"/>
      <c r="ER733" s="209"/>
      <c r="ES733" s="209"/>
      <c r="ET733" s="209"/>
      <c r="EU733" s="209"/>
      <c r="EV733" s="209"/>
      <c r="EW733" s="209"/>
      <c r="EX733" s="209"/>
      <c r="EY733" s="209"/>
      <c r="EZ733" s="209"/>
      <c r="FA733" s="209"/>
      <c r="FB733" s="209"/>
      <c r="FC733" s="209"/>
      <c r="FD733" s="209"/>
      <c r="FE733" s="209"/>
      <c r="FF733" s="220"/>
      <c r="FG733" s="220"/>
      <c r="FH733" s="209"/>
      <c r="FI733" s="209"/>
      <c r="FJ733" s="209"/>
      <c r="FK733" s="209"/>
      <c r="FL733" s="209"/>
      <c r="FM733" s="209"/>
      <c r="FN733" s="209"/>
      <c r="FO733" s="209"/>
      <c r="FP733" s="209"/>
      <c r="FQ733" s="209"/>
      <c r="FR733" s="209"/>
      <c r="FS733" s="209"/>
      <c r="FT733" s="209"/>
      <c r="FU733" s="209"/>
      <c r="FV733" s="209"/>
      <c r="FW733" s="209"/>
      <c r="FX733" s="209"/>
      <c r="FY733" s="209"/>
      <c r="FZ733" s="209"/>
      <c r="GA733" s="209"/>
      <c r="GB733" s="209"/>
      <c r="GC733" s="209"/>
      <c r="GD733" s="209"/>
      <c r="GE733" s="209"/>
      <c r="GF733" s="209"/>
      <c r="GG733" s="209"/>
      <c r="GH733" s="209"/>
      <c r="GI733" s="209"/>
      <c r="GJ733" s="209"/>
      <c r="GK733" s="209"/>
      <c r="GL733" s="209"/>
      <c r="GM733" s="209"/>
      <c r="GN733" s="209"/>
      <c r="GO733" s="209"/>
      <c r="GP733" s="209"/>
      <c r="GQ733" s="209"/>
      <c r="GR733" s="209"/>
      <c r="GS733" s="209"/>
      <c r="GT733" s="209"/>
      <c r="GU733" s="209"/>
      <c r="GV733" s="209"/>
      <c r="GW733" s="209"/>
      <c r="GX733" s="209"/>
      <c r="GY733" s="209"/>
      <c r="GZ733" s="209"/>
      <c r="HA733" s="209"/>
      <c r="HB733" s="209"/>
      <c r="HC733" s="209"/>
      <c r="HD733" s="209"/>
      <c r="HE733" s="209"/>
      <c r="HF733" s="209"/>
      <c r="HG733" s="209"/>
      <c r="HH733" s="209"/>
      <c r="HI733" s="209"/>
      <c r="HJ733" s="209"/>
      <c r="HK733" s="209"/>
      <c r="HL733" s="209"/>
      <c r="HM733" s="209"/>
      <c r="HN733" s="209"/>
      <c r="HO733" s="209"/>
      <c r="HP733" s="209"/>
      <c r="HQ733" s="209"/>
      <c r="HR733" s="209"/>
      <c r="HS733" s="209"/>
      <c r="HT733" s="209"/>
      <c r="HU733" s="209"/>
      <c r="HV733" s="209"/>
      <c r="HW733" s="209"/>
      <c r="HX733" s="209"/>
      <c r="HY733" s="209"/>
      <c r="HZ733" s="209"/>
      <c r="IA733" s="209"/>
      <c r="IB733" s="209"/>
      <c r="IC733" s="209"/>
      <c r="ID733" s="209"/>
      <c r="IE733" s="209"/>
      <c r="IF733" s="209"/>
      <c r="IG733" s="209"/>
      <c r="IH733" s="209"/>
      <c r="II733" s="209"/>
      <c r="IJ733" s="209"/>
      <c r="IK733" s="209"/>
      <c r="IL733" s="209"/>
      <c r="IM733" s="209"/>
      <c r="IN733" s="209"/>
      <c r="IO733" s="209"/>
      <c r="IP733" s="209"/>
      <c r="IQ733" s="209"/>
      <c r="IR733" s="209"/>
      <c r="IS733" s="209"/>
      <c r="IT733" s="209"/>
      <c r="IU733" s="209"/>
      <c r="IV733" s="209"/>
      <c r="IW733" s="209"/>
      <c r="IX733" s="209"/>
      <c r="IY733" s="209"/>
      <c r="IZ733" s="209"/>
      <c r="JA733" s="209"/>
      <c r="JB733" s="209"/>
      <c r="JC733" s="209"/>
      <c r="JD733" s="209"/>
      <c r="JE733" s="209"/>
      <c r="JF733" s="209"/>
      <c r="JG733" s="209"/>
    </row>
    <row r="734" spans="102:267" hidden="1">
      <c r="CX734" s="211"/>
      <c r="CY734" s="217"/>
      <c r="CZ734" s="217"/>
      <c r="DA734" s="217"/>
      <c r="DB734" s="462"/>
      <c r="DC734" s="217"/>
      <c r="DD734" s="209"/>
      <c r="DE734" s="209"/>
      <c r="DF734" s="1561"/>
      <c r="DG734" s="1561"/>
      <c r="DH734" s="209"/>
      <c r="DI734" s="209"/>
      <c r="DJ734" s="217"/>
      <c r="DK734" s="209"/>
      <c r="DL734" s="217"/>
      <c r="DM734" s="209"/>
      <c r="DN734" s="209"/>
      <c r="DO734" s="209"/>
      <c r="DP734" s="209"/>
      <c r="DQ734" s="1561"/>
      <c r="DR734" s="209"/>
      <c r="DS734" s="209"/>
      <c r="DT734" s="209"/>
      <c r="DU734" s="209"/>
      <c r="DV734" s="209"/>
      <c r="DW734" s="1561"/>
      <c r="DX734" s="1561"/>
      <c r="DY734" s="209"/>
      <c r="DZ734" s="209"/>
      <c r="EA734" s="209"/>
      <c r="EB734" s="209"/>
      <c r="EC734" s="209"/>
      <c r="ED734" s="209"/>
      <c r="EE734" s="209"/>
      <c r="EF734" s="209"/>
      <c r="EG734" s="209"/>
      <c r="EH734" s="209"/>
      <c r="EI734" s="209"/>
      <c r="EJ734" s="299"/>
      <c r="EK734" s="220"/>
      <c r="EL734" s="209"/>
      <c r="EM734" s="209"/>
      <c r="EN734" s="211"/>
      <c r="EO734" s="211"/>
      <c r="EP734" s="217"/>
      <c r="EQ734" s="209"/>
      <c r="ER734" s="209"/>
      <c r="ES734" s="209"/>
      <c r="ET734" s="209"/>
      <c r="EU734" s="209"/>
      <c r="EV734" s="209"/>
      <c r="EW734" s="209"/>
      <c r="EX734" s="209"/>
      <c r="EY734" s="209"/>
      <c r="EZ734" s="209"/>
      <c r="FA734" s="209"/>
      <c r="FB734" s="209"/>
      <c r="FC734" s="209"/>
      <c r="FD734" s="209"/>
      <c r="FE734" s="209"/>
      <c r="FF734" s="220"/>
      <c r="FG734" s="220"/>
      <c r="FH734" s="209"/>
      <c r="FI734" s="209"/>
      <c r="FJ734" s="209"/>
      <c r="FK734" s="209"/>
      <c r="FL734" s="209"/>
      <c r="FM734" s="209"/>
      <c r="FN734" s="209"/>
      <c r="FO734" s="209"/>
      <c r="FP734" s="209"/>
      <c r="FQ734" s="209"/>
      <c r="FR734" s="209"/>
      <c r="FS734" s="209"/>
      <c r="FT734" s="209"/>
      <c r="FU734" s="209"/>
      <c r="FV734" s="209"/>
      <c r="FW734" s="209"/>
      <c r="FX734" s="209"/>
      <c r="FY734" s="209"/>
      <c r="FZ734" s="209"/>
      <c r="GA734" s="209"/>
      <c r="GB734" s="209"/>
      <c r="GC734" s="209"/>
      <c r="GD734" s="209"/>
      <c r="GE734" s="209"/>
      <c r="GF734" s="209"/>
      <c r="GG734" s="209"/>
      <c r="GH734" s="209"/>
      <c r="GI734" s="209"/>
      <c r="GJ734" s="209"/>
      <c r="GK734" s="209"/>
      <c r="GL734" s="209"/>
      <c r="GM734" s="209"/>
      <c r="GN734" s="209"/>
      <c r="GO734" s="209"/>
      <c r="GP734" s="209"/>
      <c r="GQ734" s="209"/>
      <c r="GR734" s="209"/>
      <c r="GS734" s="209"/>
      <c r="GT734" s="209"/>
      <c r="GU734" s="209"/>
      <c r="GV734" s="209"/>
      <c r="GW734" s="209"/>
      <c r="GX734" s="209"/>
      <c r="GY734" s="209"/>
      <c r="GZ734" s="209"/>
      <c r="HA734" s="209"/>
      <c r="HB734" s="209"/>
      <c r="HC734" s="209"/>
      <c r="HD734" s="209"/>
      <c r="HE734" s="209"/>
      <c r="HF734" s="209"/>
      <c r="HG734" s="209"/>
      <c r="HH734" s="209"/>
      <c r="HI734" s="209"/>
      <c r="HJ734" s="209"/>
      <c r="HK734" s="209"/>
      <c r="HL734" s="209"/>
      <c r="HM734" s="209"/>
      <c r="HN734" s="209"/>
      <c r="HO734" s="209"/>
      <c r="HP734" s="209"/>
      <c r="HQ734" s="209"/>
      <c r="HR734" s="209"/>
      <c r="HS734" s="209"/>
      <c r="HT734" s="209"/>
      <c r="HU734" s="209"/>
      <c r="HV734" s="209"/>
      <c r="HW734" s="209"/>
      <c r="HX734" s="209"/>
      <c r="HY734" s="209"/>
      <c r="HZ734" s="209"/>
      <c r="IA734" s="209"/>
      <c r="IB734" s="209"/>
      <c r="IC734" s="209"/>
      <c r="ID734" s="209"/>
      <c r="IE734" s="209"/>
      <c r="IF734" s="209"/>
      <c r="IG734" s="209"/>
      <c r="IH734" s="209"/>
      <c r="II734" s="209"/>
      <c r="IJ734" s="209"/>
      <c r="IK734" s="209"/>
      <c r="IL734" s="209"/>
      <c r="IM734" s="209"/>
      <c r="IN734" s="209"/>
      <c r="IO734" s="209"/>
      <c r="IP734" s="209"/>
      <c r="IQ734" s="209"/>
      <c r="IR734" s="209"/>
      <c r="IS734" s="209"/>
      <c r="IT734" s="209"/>
      <c r="IU734" s="209"/>
      <c r="IV734" s="209"/>
      <c r="IW734" s="209"/>
      <c r="IX734" s="209"/>
      <c r="IY734" s="209"/>
      <c r="IZ734" s="209"/>
      <c r="JA734" s="209"/>
      <c r="JB734" s="209"/>
      <c r="JC734" s="209"/>
      <c r="JD734" s="209"/>
      <c r="JE734" s="209"/>
      <c r="JF734" s="209"/>
      <c r="JG734" s="209"/>
    </row>
    <row r="735" spans="102:267" hidden="1">
      <c r="CX735" s="211"/>
      <c r="CY735" s="217"/>
      <c r="CZ735" s="217"/>
      <c r="DA735" s="217"/>
      <c r="DB735" s="462"/>
      <c r="DC735" s="217"/>
      <c r="DD735" s="209"/>
      <c r="DE735" s="209"/>
      <c r="DF735" s="1561"/>
      <c r="DG735" s="1561"/>
      <c r="DH735" s="209"/>
      <c r="DI735" s="209"/>
      <c r="DJ735" s="217"/>
      <c r="DK735" s="209"/>
      <c r="DL735" s="217"/>
      <c r="DM735" s="209"/>
      <c r="DN735" s="209"/>
      <c r="DO735" s="209"/>
      <c r="DP735" s="209"/>
      <c r="DQ735" s="1561"/>
      <c r="DR735" s="209"/>
      <c r="DS735" s="209"/>
      <c r="DT735" s="209"/>
      <c r="DU735" s="209"/>
      <c r="DV735" s="209"/>
      <c r="DW735" s="1561"/>
      <c r="DX735" s="1561"/>
      <c r="DY735" s="209"/>
      <c r="DZ735" s="209"/>
      <c r="EA735" s="209"/>
      <c r="EB735" s="209"/>
      <c r="EC735" s="209"/>
      <c r="ED735" s="209"/>
      <c r="EE735" s="209"/>
      <c r="EF735" s="209"/>
      <c r="EG735" s="209"/>
      <c r="EH735" s="209"/>
      <c r="EI735" s="209"/>
      <c r="EJ735" s="299"/>
      <c r="EK735" s="220"/>
      <c r="EL735" s="209"/>
      <c r="EM735" s="209"/>
      <c r="EN735" s="211"/>
      <c r="EO735" s="211"/>
      <c r="EP735" s="217"/>
      <c r="EQ735" s="209"/>
      <c r="ER735" s="209"/>
      <c r="ES735" s="209"/>
      <c r="ET735" s="209"/>
      <c r="EU735" s="209"/>
      <c r="EV735" s="209"/>
      <c r="EW735" s="209"/>
      <c r="EX735" s="209"/>
      <c r="EY735" s="209"/>
      <c r="EZ735" s="209"/>
      <c r="FA735" s="209"/>
      <c r="FB735" s="209"/>
      <c r="FC735" s="209"/>
      <c r="FD735" s="209"/>
      <c r="FE735" s="209"/>
      <c r="FF735" s="220"/>
      <c r="FG735" s="220"/>
      <c r="FH735" s="209"/>
      <c r="FI735" s="209"/>
      <c r="FJ735" s="209"/>
      <c r="FK735" s="209"/>
      <c r="FL735" s="209"/>
      <c r="FM735" s="209"/>
      <c r="FN735" s="209"/>
      <c r="FO735" s="209"/>
      <c r="FP735" s="209"/>
      <c r="FQ735" s="209"/>
      <c r="FR735" s="209"/>
      <c r="FS735" s="209"/>
      <c r="FT735" s="209"/>
      <c r="FU735" s="209"/>
      <c r="FV735" s="209"/>
      <c r="FW735" s="209"/>
      <c r="FX735" s="209"/>
      <c r="FY735" s="209"/>
      <c r="FZ735" s="209"/>
      <c r="GA735" s="209"/>
      <c r="GB735" s="209"/>
      <c r="GC735" s="209"/>
      <c r="GD735" s="209"/>
      <c r="GE735" s="209"/>
      <c r="GF735" s="209"/>
      <c r="GG735" s="209"/>
      <c r="GH735" s="209"/>
      <c r="GI735" s="209"/>
      <c r="GJ735" s="209"/>
      <c r="GK735" s="209"/>
      <c r="GL735" s="209"/>
      <c r="GM735" s="209"/>
      <c r="GN735" s="209"/>
      <c r="GO735" s="209"/>
      <c r="GP735" s="209"/>
      <c r="GQ735" s="209"/>
      <c r="GR735" s="209"/>
      <c r="GS735" s="209"/>
      <c r="GT735" s="209"/>
      <c r="GU735" s="209"/>
      <c r="GV735" s="209"/>
      <c r="GW735" s="209"/>
      <c r="GX735" s="209"/>
      <c r="GY735" s="209"/>
      <c r="GZ735" s="209"/>
      <c r="HA735" s="209"/>
      <c r="HB735" s="209"/>
      <c r="HC735" s="209"/>
      <c r="HD735" s="209"/>
      <c r="HE735" s="209"/>
      <c r="HF735" s="209"/>
      <c r="HG735" s="209"/>
      <c r="HH735" s="209"/>
      <c r="HI735" s="209"/>
      <c r="HJ735" s="209"/>
      <c r="HK735" s="209"/>
      <c r="HL735" s="209"/>
      <c r="HM735" s="209"/>
      <c r="HN735" s="209"/>
      <c r="HO735" s="209"/>
      <c r="HP735" s="209"/>
      <c r="HQ735" s="209"/>
      <c r="HR735" s="209"/>
      <c r="HS735" s="209"/>
      <c r="HT735" s="209"/>
      <c r="HU735" s="209"/>
      <c r="HV735" s="209"/>
      <c r="HW735" s="209"/>
      <c r="HX735" s="209"/>
      <c r="HY735" s="209"/>
      <c r="HZ735" s="209"/>
      <c r="IA735" s="209"/>
      <c r="IB735" s="209"/>
      <c r="IC735" s="209"/>
      <c r="ID735" s="209"/>
      <c r="IE735" s="209"/>
      <c r="IF735" s="209"/>
      <c r="IG735" s="209"/>
      <c r="IH735" s="209"/>
      <c r="II735" s="209"/>
      <c r="IJ735" s="209"/>
      <c r="IK735" s="209"/>
      <c r="IL735" s="209"/>
      <c r="IM735" s="209"/>
      <c r="IN735" s="209"/>
      <c r="IO735" s="209"/>
      <c r="IP735" s="209"/>
      <c r="IQ735" s="209"/>
      <c r="IR735" s="209"/>
      <c r="IS735" s="209"/>
      <c r="IT735" s="209"/>
      <c r="IU735" s="209"/>
      <c r="IV735" s="209"/>
      <c r="IW735" s="209"/>
      <c r="IX735" s="209"/>
      <c r="IY735" s="209"/>
      <c r="IZ735" s="209"/>
      <c r="JA735" s="209"/>
      <c r="JB735" s="209"/>
      <c r="JC735" s="209"/>
      <c r="JD735" s="209"/>
      <c r="JE735" s="209"/>
      <c r="JF735" s="209"/>
      <c r="JG735" s="209"/>
    </row>
    <row r="736" spans="102:267" hidden="1">
      <c r="CX736" s="211"/>
      <c r="CY736" s="217"/>
      <c r="CZ736" s="217"/>
      <c r="DA736" s="217"/>
      <c r="DB736" s="462"/>
      <c r="DC736" s="217"/>
      <c r="DD736" s="209"/>
      <c r="DE736" s="209"/>
      <c r="DF736" s="1561"/>
      <c r="DG736" s="1561"/>
      <c r="DH736" s="209"/>
      <c r="DI736" s="209"/>
      <c r="DJ736" s="217"/>
      <c r="DK736" s="209"/>
      <c r="DL736" s="217"/>
      <c r="DM736" s="209"/>
      <c r="DN736" s="209"/>
      <c r="DO736" s="209"/>
      <c r="DP736" s="209"/>
      <c r="DQ736" s="1561"/>
      <c r="DR736" s="209"/>
      <c r="DS736" s="209"/>
      <c r="DT736" s="209"/>
      <c r="DU736" s="209"/>
      <c r="DV736" s="209"/>
      <c r="DW736" s="1561"/>
      <c r="DX736" s="1561"/>
      <c r="DY736" s="209"/>
      <c r="DZ736" s="209"/>
      <c r="EA736" s="209"/>
      <c r="EB736" s="209"/>
      <c r="EC736" s="209"/>
      <c r="ED736" s="209"/>
      <c r="EE736" s="209"/>
      <c r="EF736" s="209"/>
      <c r="EG736" s="209"/>
      <c r="EH736" s="209"/>
      <c r="EI736" s="209"/>
      <c r="EJ736" s="299"/>
      <c r="EK736" s="220"/>
      <c r="EL736" s="209"/>
      <c r="EM736" s="209"/>
      <c r="EN736" s="211"/>
      <c r="EO736" s="211"/>
      <c r="EP736" s="217"/>
      <c r="EQ736" s="209"/>
      <c r="ER736" s="209"/>
      <c r="ES736" s="209"/>
      <c r="ET736" s="209"/>
      <c r="EU736" s="209"/>
      <c r="EV736" s="209"/>
      <c r="EW736" s="209"/>
      <c r="EX736" s="209"/>
      <c r="EY736" s="209"/>
      <c r="EZ736" s="209"/>
      <c r="FA736" s="209"/>
      <c r="FB736" s="209"/>
      <c r="FC736" s="209"/>
      <c r="FD736" s="209"/>
      <c r="FE736" s="209"/>
      <c r="FF736" s="220"/>
      <c r="FG736" s="220"/>
      <c r="FH736" s="209"/>
      <c r="FI736" s="209"/>
      <c r="FJ736" s="209"/>
      <c r="FK736" s="209"/>
      <c r="FL736" s="209"/>
      <c r="FM736" s="209"/>
      <c r="FN736" s="209"/>
      <c r="FO736" s="209"/>
      <c r="FP736" s="209"/>
      <c r="FQ736" s="209"/>
      <c r="FR736" s="209"/>
      <c r="FS736" s="209"/>
      <c r="FT736" s="209"/>
      <c r="FU736" s="209"/>
      <c r="FV736" s="209"/>
      <c r="FW736" s="209"/>
      <c r="FX736" s="209"/>
      <c r="FY736" s="209"/>
      <c r="FZ736" s="209"/>
      <c r="GA736" s="209"/>
      <c r="GB736" s="209"/>
      <c r="GC736" s="209"/>
      <c r="GD736" s="209"/>
      <c r="GE736" s="209"/>
      <c r="GF736" s="209"/>
      <c r="GG736" s="209"/>
      <c r="GH736" s="209"/>
      <c r="GI736" s="209"/>
      <c r="GJ736" s="209"/>
      <c r="GK736" s="209"/>
      <c r="GL736" s="209"/>
      <c r="GM736" s="209"/>
      <c r="GN736" s="209"/>
      <c r="GO736" s="209"/>
      <c r="GP736" s="209"/>
      <c r="GQ736" s="209"/>
      <c r="GR736" s="209"/>
      <c r="GS736" s="209"/>
      <c r="GT736" s="209"/>
      <c r="GU736" s="209"/>
      <c r="GV736" s="209"/>
      <c r="GW736" s="209"/>
      <c r="GX736" s="209"/>
      <c r="GY736" s="209"/>
      <c r="GZ736" s="209"/>
      <c r="HA736" s="209"/>
      <c r="HB736" s="209"/>
      <c r="HC736" s="209"/>
      <c r="HD736" s="209"/>
      <c r="HE736" s="209"/>
      <c r="HF736" s="209"/>
      <c r="HG736" s="209"/>
      <c r="HH736" s="209"/>
      <c r="HI736" s="209"/>
      <c r="HJ736" s="209"/>
      <c r="HK736" s="209"/>
      <c r="HL736" s="209"/>
      <c r="HM736" s="209"/>
      <c r="HN736" s="209"/>
      <c r="HO736" s="209"/>
      <c r="HP736" s="209"/>
      <c r="HQ736" s="209"/>
      <c r="HR736" s="209"/>
      <c r="HS736" s="209"/>
      <c r="HT736" s="209"/>
      <c r="HU736" s="209"/>
      <c r="HV736" s="209"/>
      <c r="HW736" s="209"/>
      <c r="HX736" s="209"/>
      <c r="HY736" s="209"/>
      <c r="HZ736" s="209"/>
      <c r="IA736" s="209"/>
      <c r="IB736" s="209"/>
      <c r="IC736" s="209"/>
      <c r="ID736" s="209"/>
      <c r="IE736" s="209"/>
      <c r="IF736" s="209"/>
      <c r="IG736" s="209"/>
      <c r="IH736" s="209"/>
      <c r="II736" s="209"/>
      <c r="IJ736" s="209"/>
      <c r="IK736" s="209"/>
      <c r="IL736" s="209"/>
      <c r="IM736" s="209"/>
      <c r="IN736" s="209"/>
      <c r="IO736" s="209"/>
      <c r="IP736" s="209"/>
      <c r="IQ736" s="209"/>
      <c r="IR736" s="209"/>
      <c r="IS736" s="209"/>
      <c r="IT736" s="209"/>
      <c r="IU736" s="209"/>
      <c r="IV736" s="209"/>
      <c r="IW736" s="209"/>
      <c r="IX736" s="209"/>
      <c r="IY736" s="209"/>
      <c r="IZ736" s="209"/>
      <c r="JA736" s="209"/>
      <c r="JB736" s="209"/>
      <c r="JC736" s="209"/>
      <c r="JD736" s="209"/>
      <c r="JE736" s="209"/>
      <c r="JF736" s="209"/>
      <c r="JG736" s="209"/>
    </row>
    <row r="737" spans="102:267" hidden="1">
      <c r="CX737" s="211"/>
      <c r="CY737" s="217"/>
      <c r="CZ737" s="217"/>
      <c r="DA737" s="217"/>
      <c r="DB737" s="462"/>
      <c r="DC737" s="217"/>
      <c r="DD737" s="209"/>
      <c r="DE737" s="209"/>
      <c r="DF737" s="1561"/>
      <c r="DG737" s="1561"/>
      <c r="DH737" s="209"/>
      <c r="DI737" s="209"/>
      <c r="DJ737" s="217"/>
      <c r="DK737" s="209"/>
      <c r="DL737" s="217"/>
      <c r="DM737" s="209"/>
      <c r="DN737" s="209"/>
      <c r="DO737" s="209"/>
      <c r="DP737" s="209"/>
      <c r="DQ737" s="1561"/>
      <c r="DR737" s="209"/>
      <c r="DS737" s="209"/>
      <c r="DT737" s="209"/>
      <c r="DU737" s="209"/>
      <c r="DV737" s="209"/>
      <c r="DW737" s="1561"/>
      <c r="DX737" s="1561"/>
      <c r="DY737" s="209"/>
      <c r="DZ737" s="209"/>
      <c r="EA737" s="209"/>
      <c r="EB737" s="209"/>
      <c r="EC737" s="209"/>
      <c r="ED737" s="209"/>
      <c r="EE737" s="209"/>
      <c r="EF737" s="209"/>
      <c r="EG737" s="209"/>
      <c r="EH737" s="209"/>
      <c r="EI737" s="209"/>
      <c r="EJ737" s="299"/>
      <c r="EK737" s="220"/>
      <c r="EL737" s="209"/>
      <c r="EM737" s="209"/>
      <c r="EN737" s="211"/>
      <c r="EO737" s="211"/>
      <c r="EP737" s="217"/>
      <c r="EQ737" s="209"/>
      <c r="ER737" s="209"/>
      <c r="ES737" s="209"/>
      <c r="ET737" s="209"/>
      <c r="EU737" s="209"/>
      <c r="EV737" s="209"/>
      <c r="EW737" s="209"/>
      <c r="EX737" s="209"/>
      <c r="EY737" s="209"/>
      <c r="EZ737" s="209"/>
      <c r="FA737" s="209"/>
      <c r="FB737" s="209"/>
      <c r="FC737" s="209"/>
      <c r="FD737" s="209"/>
      <c r="FE737" s="209"/>
      <c r="FF737" s="220"/>
      <c r="FG737" s="220"/>
      <c r="FH737" s="209"/>
      <c r="FI737" s="209"/>
      <c r="FJ737" s="209"/>
      <c r="FK737" s="209"/>
      <c r="FL737" s="209"/>
      <c r="FM737" s="209"/>
      <c r="FN737" s="209"/>
      <c r="FO737" s="209"/>
      <c r="FP737" s="209"/>
      <c r="FQ737" s="209"/>
      <c r="FR737" s="209"/>
      <c r="FS737" s="209"/>
      <c r="FT737" s="209"/>
      <c r="FU737" s="209"/>
      <c r="FV737" s="209"/>
      <c r="FW737" s="209"/>
      <c r="FX737" s="209"/>
      <c r="FY737" s="209"/>
      <c r="FZ737" s="209"/>
      <c r="GA737" s="209"/>
      <c r="GB737" s="209"/>
      <c r="GC737" s="209"/>
      <c r="GD737" s="209"/>
      <c r="GE737" s="209"/>
      <c r="GF737" s="209"/>
      <c r="GG737" s="209"/>
      <c r="GH737" s="209"/>
      <c r="GI737" s="209"/>
      <c r="GJ737" s="209"/>
      <c r="GK737" s="209"/>
      <c r="GL737" s="209"/>
      <c r="GM737" s="209"/>
      <c r="GN737" s="209"/>
      <c r="GO737" s="209"/>
      <c r="GP737" s="209"/>
      <c r="GQ737" s="209"/>
      <c r="GR737" s="209"/>
      <c r="GS737" s="209"/>
      <c r="GT737" s="209"/>
      <c r="GU737" s="209"/>
      <c r="GV737" s="209"/>
      <c r="GW737" s="209"/>
      <c r="GX737" s="209"/>
      <c r="GY737" s="209"/>
      <c r="GZ737" s="209"/>
      <c r="HA737" s="209"/>
      <c r="HB737" s="209"/>
      <c r="HC737" s="209"/>
      <c r="HD737" s="209"/>
      <c r="HE737" s="209"/>
      <c r="HF737" s="209"/>
      <c r="HG737" s="209"/>
      <c r="HH737" s="209"/>
      <c r="HI737" s="209"/>
      <c r="HJ737" s="209"/>
      <c r="HK737" s="209"/>
      <c r="HL737" s="209"/>
      <c r="HM737" s="209"/>
      <c r="HN737" s="209"/>
      <c r="HO737" s="209"/>
      <c r="HP737" s="209"/>
      <c r="HQ737" s="209"/>
      <c r="HR737" s="209"/>
      <c r="HS737" s="209"/>
      <c r="HT737" s="209"/>
      <c r="HU737" s="209"/>
      <c r="HV737" s="209"/>
      <c r="HW737" s="209"/>
      <c r="HX737" s="209"/>
      <c r="HY737" s="209"/>
      <c r="HZ737" s="209"/>
      <c r="IA737" s="209"/>
      <c r="IB737" s="209"/>
      <c r="IC737" s="209"/>
      <c r="ID737" s="209"/>
      <c r="IE737" s="209"/>
      <c r="IF737" s="209"/>
      <c r="IG737" s="209"/>
      <c r="IH737" s="209"/>
      <c r="II737" s="209"/>
      <c r="IJ737" s="209"/>
      <c r="IK737" s="209"/>
      <c r="IL737" s="209"/>
      <c r="IM737" s="209"/>
      <c r="IN737" s="209"/>
      <c r="IO737" s="209"/>
      <c r="IP737" s="209"/>
      <c r="IQ737" s="209"/>
      <c r="IR737" s="209"/>
      <c r="IS737" s="209"/>
      <c r="IT737" s="209"/>
      <c r="IU737" s="209"/>
      <c r="IV737" s="209"/>
      <c r="IW737" s="209"/>
      <c r="IX737" s="209"/>
      <c r="IY737" s="209"/>
      <c r="IZ737" s="209"/>
      <c r="JA737" s="209"/>
      <c r="JB737" s="209"/>
      <c r="JC737" s="209"/>
      <c r="JD737" s="209"/>
      <c r="JE737" s="209"/>
      <c r="JF737" s="209"/>
      <c r="JG737" s="209"/>
    </row>
    <row r="738" spans="102:267" hidden="1">
      <c r="CX738" s="211"/>
      <c r="CY738" s="217"/>
      <c r="CZ738" s="217"/>
      <c r="DA738" s="217"/>
      <c r="DB738" s="462"/>
      <c r="DC738" s="217"/>
      <c r="DD738" s="209"/>
      <c r="DE738" s="209"/>
      <c r="DF738" s="1561"/>
      <c r="DG738" s="1561"/>
      <c r="DH738" s="209"/>
      <c r="DI738" s="209"/>
      <c r="DJ738" s="217"/>
      <c r="DK738" s="209"/>
      <c r="DL738" s="217"/>
      <c r="DM738" s="209"/>
      <c r="DN738" s="209"/>
      <c r="DO738" s="209"/>
      <c r="DP738" s="209"/>
      <c r="DQ738" s="1561"/>
      <c r="DR738" s="209"/>
      <c r="DS738" s="209"/>
      <c r="DT738" s="209"/>
      <c r="DU738" s="209"/>
      <c r="DV738" s="209"/>
      <c r="DW738" s="1561"/>
      <c r="DX738" s="1561"/>
      <c r="DY738" s="209"/>
      <c r="DZ738" s="209"/>
      <c r="EA738" s="209"/>
      <c r="EB738" s="209"/>
      <c r="EC738" s="209"/>
      <c r="ED738" s="209"/>
      <c r="EE738" s="209"/>
      <c r="EF738" s="209"/>
      <c r="EG738" s="209"/>
      <c r="EH738" s="209"/>
      <c r="EI738" s="209"/>
      <c r="EJ738" s="299"/>
      <c r="EK738" s="220"/>
      <c r="EL738" s="209"/>
      <c r="EM738" s="209"/>
      <c r="EN738" s="211"/>
      <c r="EO738" s="211"/>
      <c r="EP738" s="217"/>
      <c r="EQ738" s="209"/>
      <c r="ER738" s="209"/>
      <c r="ES738" s="209"/>
      <c r="ET738" s="209"/>
      <c r="EU738" s="209"/>
      <c r="EV738" s="209"/>
      <c r="EW738" s="209"/>
      <c r="EX738" s="209"/>
      <c r="EY738" s="209"/>
      <c r="EZ738" s="209"/>
      <c r="FA738" s="209"/>
      <c r="FB738" s="209"/>
      <c r="FC738" s="209"/>
      <c r="FD738" s="209"/>
      <c r="FE738" s="209"/>
      <c r="FF738" s="220"/>
      <c r="FG738" s="220"/>
      <c r="FH738" s="209"/>
      <c r="FI738" s="209"/>
      <c r="FJ738" s="209"/>
      <c r="FK738" s="209"/>
      <c r="FL738" s="209"/>
      <c r="FM738" s="209"/>
      <c r="FN738" s="209"/>
      <c r="FO738" s="209"/>
      <c r="FP738" s="209"/>
      <c r="FQ738" s="209"/>
      <c r="FR738" s="209"/>
      <c r="FS738" s="209"/>
      <c r="FT738" s="209"/>
      <c r="FU738" s="209"/>
      <c r="FV738" s="209"/>
      <c r="FW738" s="209"/>
      <c r="FX738" s="209"/>
      <c r="FY738" s="209"/>
      <c r="FZ738" s="209"/>
      <c r="GA738" s="209"/>
      <c r="GB738" s="209"/>
      <c r="GC738" s="209"/>
      <c r="GD738" s="209"/>
      <c r="GE738" s="209"/>
      <c r="GF738" s="209"/>
      <c r="GG738" s="209"/>
      <c r="GH738" s="209"/>
      <c r="GI738" s="209"/>
      <c r="GJ738" s="209"/>
      <c r="GK738" s="209"/>
      <c r="GL738" s="209"/>
      <c r="GM738" s="209"/>
      <c r="GN738" s="209"/>
      <c r="GO738" s="209"/>
      <c r="GP738" s="209"/>
      <c r="GQ738" s="209"/>
      <c r="GR738" s="209"/>
      <c r="GS738" s="209"/>
      <c r="GT738" s="209"/>
      <c r="GU738" s="209"/>
      <c r="GV738" s="209"/>
      <c r="GW738" s="209"/>
      <c r="GX738" s="209"/>
      <c r="GY738" s="209"/>
      <c r="GZ738" s="209"/>
      <c r="HA738" s="209"/>
      <c r="HB738" s="209"/>
      <c r="HC738" s="209"/>
      <c r="HD738" s="209"/>
      <c r="HE738" s="209"/>
      <c r="HF738" s="209"/>
      <c r="HG738" s="209"/>
      <c r="HH738" s="209"/>
      <c r="HI738" s="209"/>
      <c r="HJ738" s="209"/>
      <c r="HK738" s="209"/>
      <c r="HL738" s="209"/>
      <c r="HM738" s="209"/>
      <c r="HN738" s="209"/>
      <c r="HO738" s="209"/>
      <c r="HP738" s="209"/>
      <c r="HQ738" s="209"/>
      <c r="HR738" s="209"/>
      <c r="HS738" s="209"/>
      <c r="HT738" s="209"/>
      <c r="HU738" s="209"/>
      <c r="HV738" s="209"/>
      <c r="HW738" s="209"/>
      <c r="HX738" s="209"/>
      <c r="HY738" s="209"/>
      <c r="HZ738" s="209"/>
      <c r="IA738" s="209"/>
      <c r="IB738" s="209"/>
      <c r="IC738" s="209"/>
      <c r="ID738" s="209"/>
      <c r="IE738" s="209"/>
      <c r="IF738" s="209"/>
      <c r="IG738" s="209"/>
      <c r="IH738" s="209"/>
      <c r="II738" s="209"/>
      <c r="IJ738" s="209"/>
      <c r="IK738" s="209"/>
      <c r="IL738" s="209"/>
      <c r="IM738" s="209"/>
      <c r="IN738" s="209"/>
      <c r="IO738" s="209"/>
      <c r="IP738" s="209"/>
      <c r="IQ738" s="209"/>
      <c r="IR738" s="209"/>
      <c r="IS738" s="209"/>
      <c r="IT738" s="209"/>
      <c r="IU738" s="209"/>
      <c r="IV738" s="209"/>
      <c r="IW738" s="209"/>
      <c r="IX738" s="209"/>
      <c r="IY738" s="209"/>
      <c r="IZ738" s="209"/>
      <c r="JA738" s="209"/>
      <c r="JB738" s="209"/>
      <c r="JC738" s="209"/>
      <c r="JD738" s="209"/>
      <c r="JE738" s="209"/>
      <c r="JF738" s="209"/>
      <c r="JG738" s="209"/>
    </row>
    <row r="739" spans="102:267" hidden="1">
      <c r="CX739" s="211"/>
      <c r="CY739" s="217"/>
      <c r="CZ739" s="217"/>
      <c r="DA739" s="217"/>
      <c r="DB739" s="462"/>
      <c r="DC739" s="217"/>
      <c r="DD739" s="209"/>
      <c r="DE739" s="209"/>
      <c r="DF739" s="1561"/>
      <c r="DG739" s="1561"/>
      <c r="DH739" s="209"/>
      <c r="DI739" s="209"/>
      <c r="DJ739" s="217"/>
      <c r="DK739" s="209"/>
      <c r="DL739" s="217"/>
      <c r="DM739" s="209"/>
      <c r="DN739" s="209"/>
      <c r="DO739" s="209"/>
      <c r="DP739" s="209"/>
      <c r="DQ739" s="1561"/>
      <c r="DR739" s="209"/>
      <c r="DS739" s="209"/>
      <c r="DT739" s="209"/>
      <c r="DU739" s="209"/>
      <c r="DV739" s="209"/>
      <c r="DW739" s="1561"/>
      <c r="DX739" s="1561"/>
      <c r="DY739" s="209"/>
      <c r="DZ739" s="209"/>
      <c r="EA739" s="209"/>
      <c r="EB739" s="209"/>
      <c r="EC739" s="209"/>
      <c r="ED739" s="209"/>
      <c r="EE739" s="209"/>
      <c r="EF739" s="209"/>
      <c r="EG739" s="209"/>
      <c r="EH739" s="209"/>
      <c r="EI739" s="209"/>
      <c r="EJ739" s="299"/>
      <c r="EK739" s="220"/>
      <c r="EL739" s="209"/>
      <c r="EM739" s="209"/>
      <c r="EN739" s="211"/>
      <c r="EO739" s="211"/>
      <c r="EP739" s="217"/>
      <c r="EQ739" s="209"/>
      <c r="ER739" s="209"/>
      <c r="ES739" s="209"/>
      <c r="ET739" s="209"/>
      <c r="EU739" s="209"/>
      <c r="EV739" s="209"/>
      <c r="EW739" s="209"/>
      <c r="EX739" s="209"/>
      <c r="EY739" s="209"/>
      <c r="EZ739" s="209"/>
      <c r="FA739" s="209"/>
      <c r="FB739" s="209"/>
      <c r="FC739" s="209"/>
      <c r="FD739" s="209"/>
      <c r="FE739" s="209"/>
      <c r="FF739" s="220"/>
      <c r="FG739" s="220"/>
      <c r="FH739" s="209"/>
      <c r="FI739" s="209"/>
      <c r="FJ739" s="209"/>
      <c r="FK739" s="209"/>
      <c r="FL739" s="209"/>
      <c r="FM739" s="209"/>
      <c r="FN739" s="209"/>
      <c r="FO739" s="209"/>
      <c r="FP739" s="209"/>
      <c r="FQ739" s="209"/>
      <c r="FR739" s="209"/>
      <c r="FS739" s="209"/>
      <c r="FT739" s="209"/>
      <c r="FU739" s="209"/>
      <c r="FV739" s="209"/>
      <c r="FW739" s="209"/>
      <c r="FX739" s="209"/>
      <c r="FY739" s="209"/>
      <c r="FZ739" s="209"/>
      <c r="GA739" s="209"/>
      <c r="GB739" s="209"/>
      <c r="GC739" s="209"/>
      <c r="GD739" s="209"/>
      <c r="GE739" s="209"/>
      <c r="GF739" s="209"/>
      <c r="GG739" s="209"/>
      <c r="GH739" s="209"/>
      <c r="GI739" s="209"/>
      <c r="GJ739" s="209"/>
      <c r="GK739" s="209"/>
      <c r="GL739" s="209"/>
      <c r="GM739" s="209"/>
      <c r="GN739" s="209"/>
      <c r="GO739" s="209"/>
      <c r="GP739" s="209"/>
      <c r="GQ739" s="209"/>
      <c r="GR739" s="209"/>
      <c r="GS739" s="209"/>
      <c r="GT739" s="209"/>
      <c r="GU739" s="209"/>
      <c r="GV739" s="209"/>
      <c r="GW739" s="209"/>
      <c r="GX739" s="209"/>
      <c r="GY739" s="209"/>
      <c r="GZ739" s="209"/>
      <c r="HA739" s="209"/>
      <c r="HB739" s="209"/>
      <c r="HC739" s="209"/>
      <c r="HD739" s="209"/>
      <c r="HE739" s="209"/>
      <c r="HF739" s="209"/>
      <c r="HG739" s="209"/>
      <c r="HH739" s="209"/>
      <c r="HI739" s="209"/>
      <c r="HJ739" s="209"/>
      <c r="HK739" s="209"/>
      <c r="HL739" s="209"/>
      <c r="HM739" s="209"/>
      <c r="HN739" s="209"/>
      <c r="HO739" s="209"/>
      <c r="HP739" s="209"/>
      <c r="HQ739" s="209"/>
      <c r="HR739" s="209"/>
      <c r="HS739" s="209"/>
      <c r="HT739" s="209"/>
      <c r="HU739" s="209"/>
      <c r="HV739" s="209"/>
      <c r="HW739" s="209"/>
      <c r="HX739" s="209"/>
      <c r="HY739" s="209"/>
      <c r="HZ739" s="209"/>
      <c r="IA739" s="209"/>
      <c r="IB739" s="209"/>
      <c r="IC739" s="209"/>
      <c r="ID739" s="209"/>
      <c r="IE739" s="209"/>
      <c r="IF739" s="209"/>
      <c r="IG739" s="209"/>
      <c r="IH739" s="209"/>
      <c r="II739" s="209"/>
      <c r="IJ739" s="209"/>
      <c r="IK739" s="209"/>
      <c r="IL739" s="209"/>
      <c r="IM739" s="209"/>
      <c r="IN739" s="209"/>
      <c r="IO739" s="209"/>
      <c r="IP739" s="209"/>
      <c r="IQ739" s="209"/>
      <c r="IR739" s="209"/>
      <c r="IS739" s="209"/>
      <c r="IT739" s="209"/>
      <c r="IU739" s="209"/>
      <c r="IV739" s="209"/>
      <c r="IW739" s="209"/>
      <c r="IX739" s="209"/>
      <c r="IY739" s="209"/>
      <c r="IZ739" s="209"/>
      <c r="JA739" s="209"/>
      <c r="JB739" s="209"/>
      <c r="JC739" s="209"/>
      <c r="JD739" s="209"/>
      <c r="JE739" s="209"/>
      <c r="JF739" s="209"/>
      <c r="JG739" s="209"/>
    </row>
    <row r="740" spans="102:267" hidden="1">
      <c r="CX740" s="211"/>
      <c r="CY740" s="217"/>
      <c r="CZ740" s="217"/>
      <c r="DA740" s="217"/>
      <c r="DB740" s="462"/>
      <c r="DC740" s="217"/>
      <c r="DD740" s="209"/>
      <c r="DE740" s="209"/>
      <c r="DF740" s="1561"/>
      <c r="DG740" s="1561"/>
      <c r="DH740" s="209"/>
      <c r="DI740" s="209"/>
      <c r="DJ740" s="217"/>
      <c r="DK740" s="209"/>
      <c r="DL740" s="217"/>
      <c r="DM740" s="209"/>
      <c r="DN740" s="209"/>
      <c r="DO740" s="209"/>
      <c r="DP740" s="209"/>
      <c r="DQ740" s="1561"/>
      <c r="DR740" s="209"/>
      <c r="DS740" s="209"/>
      <c r="DT740" s="209"/>
      <c r="DU740" s="209"/>
      <c r="DV740" s="209"/>
      <c r="DW740" s="1561"/>
      <c r="DX740" s="1561"/>
      <c r="DY740" s="209"/>
      <c r="DZ740" s="209"/>
      <c r="EA740" s="209"/>
      <c r="EB740" s="209"/>
      <c r="EC740" s="209"/>
      <c r="ED740" s="209"/>
      <c r="EE740" s="209"/>
      <c r="EF740" s="209"/>
      <c r="EG740" s="209"/>
      <c r="EH740" s="209"/>
      <c r="EI740" s="209"/>
      <c r="EJ740" s="299"/>
      <c r="EK740" s="220"/>
      <c r="EL740" s="209"/>
      <c r="EM740" s="209"/>
      <c r="EN740" s="211"/>
      <c r="EO740" s="211"/>
      <c r="EP740" s="217"/>
      <c r="EQ740" s="209"/>
      <c r="ER740" s="209"/>
      <c r="ES740" s="209"/>
      <c r="ET740" s="209"/>
      <c r="EU740" s="209"/>
      <c r="EV740" s="209"/>
      <c r="EW740" s="209"/>
      <c r="EX740" s="209"/>
      <c r="EY740" s="209"/>
      <c r="EZ740" s="209"/>
      <c r="FA740" s="209"/>
      <c r="FB740" s="209"/>
      <c r="FC740" s="209"/>
      <c r="FD740" s="209"/>
      <c r="FE740" s="209"/>
      <c r="FF740" s="220"/>
      <c r="FG740" s="220"/>
      <c r="FH740" s="209"/>
      <c r="FI740" s="209"/>
      <c r="FJ740" s="209"/>
      <c r="FK740" s="209"/>
      <c r="FL740" s="209"/>
      <c r="FM740" s="209"/>
      <c r="FN740" s="209"/>
      <c r="FO740" s="209"/>
      <c r="FP740" s="209"/>
      <c r="FQ740" s="209"/>
      <c r="FR740" s="209"/>
      <c r="FS740" s="209"/>
      <c r="FT740" s="209"/>
      <c r="FU740" s="209"/>
      <c r="FV740" s="209"/>
      <c r="FW740" s="209"/>
      <c r="FX740" s="209"/>
      <c r="FY740" s="209"/>
      <c r="FZ740" s="209"/>
      <c r="GA740" s="209"/>
      <c r="GB740" s="209"/>
      <c r="GC740" s="209"/>
      <c r="GD740" s="209"/>
      <c r="GE740" s="209"/>
      <c r="GF740" s="209"/>
      <c r="GG740" s="209"/>
      <c r="GH740" s="209"/>
      <c r="GI740" s="209"/>
      <c r="GJ740" s="209"/>
      <c r="GK740" s="209"/>
      <c r="GL740" s="209"/>
      <c r="GM740" s="209"/>
      <c r="GN740" s="209"/>
      <c r="GO740" s="209"/>
      <c r="GP740" s="209"/>
      <c r="GQ740" s="209"/>
      <c r="GR740" s="209"/>
      <c r="GS740" s="209"/>
      <c r="GT740" s="209"/>
      <c r="GU740" s="209"/>
      <c r="GV740" s="209"/>
      <c r="GW740" s="209"/>
      <c r="GX740" s="209"/>
      <c r="GY740" s="209"/>
      <c r="GZ740" s="209"/>
      <c r="HA740" s="209"/>
      <c r="HB740" s="209"/>
      <c r="HC740" s="209"/>
      <c r="HD740" s="209"/>
      <c r="HE740" s="209"/>
      <c r="HF740" s="209"/>
      <c r="HG740" s="209"/>
      <c r="HH740" s="209"/>
      <c r="HI740" s="209"/>
      <c r="HJ740" s="209"/>
      <c r="HK740" s="209"/>
      <c r="HL740" s="209"/>
      <c r="HM740" s="209"/>
      <c r="HN740" s="209"/>
      <c r="HO740" s="209"/>
      <c r="HP740" s="209"/>
      <c r="HQ740" s="209"/>
      <c r="HR740" s="209"/>
      <c r="HS740" s="209"/>
      <c r="HT740" s="209"/>
      <c r="HU740" s="209"/>
      <c r="HV740" s="209"/>
      <c r="HW740" s="209"/>
      <c r="HX740" s="209"/>
      <c r="HY740" s="209"/>
      <c r="HZ740" s="209"/>
      <c r="IA740" s="209"/>
      <c r="IB740" s="209"/>
      <c r="IC740" s="209"/>
      <c r="ID740" s="209"/>
      <c r="IE740" s="209"/>
      <c r="IF740" s="209"/>
      <c r="IG740" s="209"/>
      <c r="IH740" s="209"/>
      <c r="II740" s="209"/>
      <c r="IJ740" s="209"/>
      <c r="IK740" s="209"/>
      <c r="IL740" s="209"/>
      <c r="IM740" s="209"/>
      <c r="IN740" s="209"/>
      <c r="IO740" s="209"/>
      <c r="IP740" s="209"/>
      <c r="IQ740" s="209"/>
      <c r="IR740" s="209"/>
      <c r="IS740" s="209"/>
      <c r="IT740" s="209"/>
      <c r="IU740" s="209"/>
      <c r="IV740" s="209"/>
      <c r="IW740" s="209"/>
      <c r="IX740" s="209"/>
      <c r="IY740" s="209"/>
      <c r="IZ740" s="209"/>
      <c r="JA740" s="209"/>
      <c r="JB740" s="209"/>
      <c r="JC740" s="209"/>
      <c r="JD740" s="209"/>
      <c r="JE740" s="209"/>
      <c r="JF740" s="209"/>
      <c r="JG740" s="209"/>
    </row>
    <row r="741" spans="102:267" hidden="1">
      <c r="CX741" s="211"/>
      <c r="CY741" s="217"/>
      <c r="CZ741" s="217"/>
      <c r="DA741" s="217"/>
      <c r="DB741" s="462"/>
      <c r="DC741" s="217"/>
      <c r="DD741" s="209"/>
      <c r="DE741" s="209"/>
      <c r="DF741" s="1561"/>
      <c r="DG741" s="1561"/>
      <c r="DH741" s="209"/>
      <c r="DI741" s="209"/>
      <c r="DJ741" s="217"/>
      <c r="DK741" s="209"/>
      <c r="DL741" s="217"/>
      <c r="DM741" s="209"/>
      <c r="DN741" s="209"/>
      <c r="DO741" s="209"/>
      <c r="DP741" s="209"/>
      <c r="DQ741" s="1561"/>
      <c r="DR741" s="209"/>
      <c r="DS741" s="209"/>
      <c r="DT741" s="209"/>
      <c r="DU741" s="209"/>
      <c r="DV741" s="209"/>
      <c r="DW741" s="1561"/>
      <c r="DX741" s="1561"/>
      <c r="DY741" s="209"/>
      <c r="DZ741" s="209"/>
      <c r="EA741" s="209"/>
      <c r="EB741" s="209"/>
      <c r="EC741" s="209"/>
      <c r="ED741" s="209"/>
      <c r="EE741" s="209"/>
      <c r="EF741" s="209"/>
      <c r="EG741" s="209"/>
      <c r="EH741" s="209"/>
      <c r="EI741" s="209"/>
      <c r="EJ741" s="299"/>
      <c r="EK741" s="220"/>
      <c r="EL741" s="209"/>
      <c r="EM741" s="209"/>
      <c r="EN741" s="211"/>
      <c r="EO741" s="211"/>
      <c r="EP741" s="217"/>
      <c r="EQ741" s="209"/>
      <c r="ER741" s="209"/>
      <c r="ES741" s="209"/>
      <c r="ET741" s="209"/>
      <c r="EU741" s="209"/>
      <c r="EV741" s="209"/>
      <c r="EW741" s="209"/>
      <c r="EX741" s="209"/>
      <c r="EY741" s="209"/>
      <c r="EZ741" s="209"/>
      <c r="FA741" s="209"/>
      <c r="FB741" s="209"/>
      <c r="FC741" s="209"/>
      <c r="FD741" s="209"/>
      <c r="FE741" s="209"/>
      <c r="FF741" s="220"/>
      <c r="FG741" s="220"/>
      <c r="FH741" s="209"/>
      <c r="FI741" s="209"/>
      <c r="FJ741" s="209"/>
      <c r="FK741" s="209"/>
      <c r="FL741" s="209"/>
      <c r="FM741" s="209"/>
      <c r="FN741" s="209"/>
      <c r="FO741" s="209"/>
      <c r="FP741" s="209"/>
      <c r="FQ741" s="209"/>
      <c r="FR741" s="209"/>
      <c r="FS741" s="209"/>
      <c r="FT741" s="209"/>
      <c r="FU741" s="209"/>
      <c r="FV741" s="209"/>
      <c r="FW741" s="209"/>
      <c r="FX741" s="209"/>
      <c r="FY741" s="209"/>
      <c r="FZ741" s="209"/>
      <c r="GA741" s="209"/>
      <c r="GB741" s="209"/>
      <c r="GC741" s="209"/>
      <c r="GD741" s="209"/>
      <c r="GE741" s="209"/>
      <c r="GF741" s="209"/>
      <c r="GG741" s="209"/>
      <c r="GH741" s="209"/>
      <c r="GI741" s="209"/>
      <c r="GJ741" s="209"/>
      <c r="GK741" s="209"/>
      <c r="GL741" s="209"/>
      <c r="GM741" s="209"/>
      <c r="GN741" s="209"/>
      <c r="GO741" s="209"/>
      <c r="GP741" s="209"/>
      <c r="GQ741" s="209"/>
      <c r="GR741" s="209"/>
      <c r="GS741" s="209"/>
      <c r="GT741" s="209"/>
      <c r="GU741" s="209"/>
      <c r="GV741" s="209"/>
      <c r="GW741" s="209"/>
      <c r="GX741" s="209"/>
      <c r="GY741" s="209"/>
      <c r="GZ741" s="209"/>
      <c r="HA741" s="209"/>
      <c r="HB741" s="209"/>
      <c r="HC741" s="209"/>
      <c r="HD741" s="209"/>
      <c r="HE741" s="209"/>
      <c r="HF741" s="209"/>
      <c r="HG741" s="209"/>
      <c r="HH741" s="209"/>
      <c r="HI741" s="209"/>
      <c r="HJ741" s="209"/>
      <c r="HK741" s="209"/>
      <c r="HL741" s="209"/>
      <c r="HM741" s="209"/>
      <c r="HN741" s="209"/>
      <c r="HO741" s="209"/>
      <c r="HP741" s="209"/>
      <c r="HQ741" s="209"/>
      <c r="HR741" s="209"/>
      <c r="HS741" s="209"/>
      <c r="HT741" s="209"/>
      <c r="HU741" s="209"/>
      <c r="HV741" s="209"/>
      <c r="HW741" s="209"/>
      <c r="HX741" s="209"/>
      <c r="HY741" s="209"/>
      <c r="HZ741" s="209"/>
      <c r="IA741" s="209"/>
      <c r="IB741" s="209"/>
      <c r="IC741" s="209"/>
      <c r="ID741" s="209"/>
      <c r="IE741" s="209"/>
      <c r="IF741" s="209"/>
      <c r="IG741" s="209"/>
      <c r="IH741" s="209"/>
      <c r="II741" s="209"/>
      <c r="IJ741" s="209"/>
      <c r="IK741" s="209"/>
      <c r="IL741" s="209"/>
      <c r="IM741" s="209"/>
      <c r="IN741" s="209"/>
      <c r="IO741" s="209"/>
      <c r="IP741" s="209"/>
      <c r="IQ741" s="209"/>
      <c r="IR741" s="209"/>
      <c r="IS741" s="209"/>
      <c r="IT741" s="209"/>
      <c r="IU741" s="209"/>
      <c r="IV741" s="209"/>
      <c r="IW741" s="209"/>
      <c r="IX741" s="209"/>
      <c r="IY741" s="209"/>
      <c r="IZ741" s="209"/>
      <c r="JA741" s="209"/>
      <c r="JB741" s="209"/>
      <c r="JC741" s="209"/>
      <c r="JD741" s="209"/>
      <c r="JE741" s="209"/>
      <c r="JF741" s="209"/>
      <c r="JG741" s="209"/>
    </row>
    <row r="742" spans="102:267" hidden="1">
      <c r="CX742" s="211"/>
      <c r="CY742" s="217"/>
      <c r="CZ742" s="217"/>
      <c r="DA742" s="217"/>
      <c r="DB742" s="462"/>
      <c r="DC742" s="217"/>
      <c r="DD742" s="209"/>
      <c r="DE742" s="209"/>
      <c r="DF742" s="1561"/>
      <c r="DG742" s="1561"/>
      <c r="DH742" s="209"/>
      <c r="DI742" s="209"/>
      <c r="DJ742" s="217"/>
      <c r="DK742" s="209"/>
      <c r="DL742" s="217"/>
      <c r="DM742" s="209"/>
      <c r="DN742" s="209"/>
      <c r="DO742" s="209"/>
      <c r="DP742" s="209"/>
      <c r="DQ742" s="1561"/>
      <c r="DR742" s="209"/>
      <c r="DS742" s="209"/>
      <c r="DT742" s="209"/>
      <c r="DU742" s="209"/>
      <c r="DV742" s="209"/>
      <c r="DW742" s="1561"/>
      <c r="DX742" s="1561"/>
      <c r="DY742" s="209"/>
      <c r="DZ742" s="209"/>
      <c r="EA742" s="209"/>
      <c r="EB742" s="209"/>
      <c r="EC742" s="209"/>
      <c r="ED742" s="209"/>
      <c r="EE742" s="209"/>
      <c r="EF742" s="209"/>
      <c r="EG742" s="209"/>
      <c r="EH742" s="209"/>
      <c r="EI742" s="209"/>
      <c r="EJ742" s="299"/>
      <c r="EK742" s="220"/>
      <c r="EL742" s="209"/>
      <c r="EM742" s="209"/>
      <c r="EN742" s="211"/>
      <c r="EO742" s="211"/>
      <c r="EP742" s="217"/>
      <c r="EQ742" s="209"/>
      <c r="ER742" s="209"/>
      <c r="ES742" s="209"/>
      <c r="ET742" s="209"/>
      <c r="EU742" s="209"/>
      <c r="EV742" s="209"/>
      <c r="EW742" s="209"/>
      <c r="EX742" s="209"/>
      <c r="EY742" s="209"/>
      <c r="EZ742" s="209"/>
      <c r="FA742" s="209"/>
      <c r="FB742" s="209"/>
      <c r="FC742" s="209"/>
      <c r="FD742" s="209"/>
      <c r="FE742" s="209"/>
      <c r="FF742" s="220"/>
      <c r="FG742" s="220"/>
      <c r="FH742" s="209"/>
      <c r="FI742" s="209"/>
      <c r="FJ742" s="209"/>
      <c r="FK742" s="209"/>
      <c r="FL742" s="209"/>
      <c r="FM742" s="209"/>
      <c r="FN742" s="209"/>
      <c r="FO742" s="209"/>
      <c r="FP742" s="209"/>
      <c r="FQ742" s="209"/>
      <c r="FR742" s="209"/>
      <c r="FS742" s="209"/>
      <c r="FT742" s="209"/>
      <c r="FU742" s="209"/>
      <c r="FV742" s="209"/>
      <c r="FW742" s="209"/>
      <c r="FX742" s="209"/>
      <c r="FY742" s="209"/>
      <c r="FZ742" s="209"/>
      <c r="GA742" s="209"/>
      <c r="GB742" s="209"/>
      <c r="GC742" s="209"/>
      <c r="GD742" s="209"/>
      <c r="GE742" s="209"/>
      <c r="GF742" s="209"/>
      <c r="GG742" s="209"/>
      <c r="GH742" s="209"/>
      <c r="GI742" s="209"/>
      <c r="GJ742" s="209"/>
      <c r="GK742" s="209"/>
      <c r="GL742" s="209"/>
      <c r="GM742" s="209"/>
      <c r="GN742" s="209"/>
      <c r="GO742" s="209"/>
      <c r="GP742" s="209"/>
      <c r="GQ742" s="209"/>
      <c r="GR742" s="209"/>
      <c r="GS742" s="209"/>
      <c r="GT742" s="209"/>
      <c r="GU742" s="209"/>
      <c r="GV742" s="209"/>
      <c r="GW742" s="209"/>
      <c r="GX742" s="209"/>
      <c r="GY742" s="209"/>
      <c r="GZ742" s="209"/>
      <c r="HA742" s="209"/>
      <c r="HB742" s="209"/>
      <c r="HC742" s="209"/>
      <c r="HD742" s="209"/>
      <c r="HE742" s="209"/>
      <c r="HF742" s="209"/>
      <c r="HG742" s="209"/>
      <c r="HH742" s="209"/>
      <c r="HI742" s="209"/>
      <c r="HJ742" s="209"/>
      <c r="HK742" s="209"/>
      <c r="HL742" s="209"/>
      <c r="HM742" s="209"/>
      <c r="HN742" s="209"/>
      <c r="HO742" s="209"/>
      <c r="HP742" s="209"/>
      <c r="HQ742" s="209"/>
      <c r="HR742" s="209"/>
      <c r="HS742" s="209"/>
      <c r="HT742" s="209"/>
      <c r="HU742" s="209"/>
      <c r="HV742" s="209"/>
      <c r="HW742" s="209"/>
      <c r="HX742" s="209"/>
      <c r="HY742" s="209"/>
      <c r="HZ742" s="209"/>
      <c r="IA742" s="209"/>
      <c r="IB742" s="209"/>
      <c r="IC742" s="209"/>
      <c r="ID742" s="209"/>
      <c r="IE742" s="209"/>
      <c r="IF742" s="209"/>
      <c r="IG742" s="209"/>
      <c r="IH742" s="209"/>
      <c r="II742" s="209"/>
      <c r="IJ742" s="209"/>
      <c r="IK742" s="209"/>
      <c r="IL742" s="209"/>
      <c r="IM742" s="209"/>
      <c r="IN742" s="209"/>
      <c r="IO742" s="209"/>
      <c r="IP742" s="209"/>
      <c r="IQ742" s="209"/>
      <c r="IR742" s="209"/>
      <c r="IS742" s="209"/>
      <c r="IT742" s="209"/>
      <c r="IU742" s="209"/>
      <c r="IV742" s="209"/>
      <c r="IW742" s="209"/>
      <c r="IX742" s="209"/>
      <c r="IY742" s="209"/>
      <c r="IZ742" s="209"/>
      <c r="JA742" s="209"/>
      <c r="JB742" s="209"/>
      <c r="JC742" s="209"/>
      <c r="JD742" s="209"/>
      <c r="JE742" s="209"/>
      <c r="JF742" s="209"/>
      <c r="JG742" s="209"/>
    </row>
    <row r="743" spans="102:267" hidden="1">
      <c r="CX743" s="211"/>
      <c r="CY743" s="217"/>
      <c r="CZ743" s="217"/>
      <c r="DA743" s="217"/>
      <c r="DB743" s="462"/>
      <c r="DC743" s="217"/>
      <c r="DD743" s="209"/>
      <c r="DE743" s="209"/>
      <c r="DF743" s="1561"/>
      <c r="DG743" s="1561"/>
      <c r="DH743" s="209"/>
      <c r="DI743" s="209"/>
      <c r="DJ743" s="217"/>
      <c r="DK743" s="209"/>
      <c r="DL743" s="217"/>
      <c r="DM743" s="209"/>
      <c r="DN743" s="209"/>
      <c r="DO743" s="209"/>
      <c r="DP743" s="209"/>
      <c r="DQ743" s="1561"/>
      <c r="DR743" s="209"/>
      <c r="DS743" s="209"/>
      <c r="DT743" s="209"/>
      <c r="DU743" s="209"/>
      <c r="DV743" s="209"/>
      <c r="DW743" s="1561"/>
      <c r="DX743" s="1561"/>
      <c r="DY743" s="209"/>
      <c r="DZ743" s="209"/>
      <c r="EA743" s="209"/>
      <c r="EB743" s="209"/>
      <c r="EC743" s="209"/>
      <c r="ED743" s="209"/>
      <c r="EE743" s="209"/>
      <c r="EF743" s="209"/>
      <c r="EG743" s="209"/>
      <c r="EH743" s="209"/>
      <c r="EI743" s="209"/>
      <c r="EJ743" s="299"/>
      <c r="EK743" s="220"/>
      <c r="EL743" s="209"/>
      <c r="EM743" s="209"/>
      <c r="EN743" s="211"/>
      <c r="EO743" s="211"/>
      <c r="EP743" s="217"/>
      <c r="EQ743" s="209"/>
      <c r="ER743" s="209"/>
      <c r="ES743" s="209"/>
      <c r="ET743" s="209"/>
      <c r="EU743" s="209"/>
      <c r="EV743" s="209"/>
      <c r="EW743" s="209"/>
      <c r="EX743" s="209"/>
      <c r="EY743" s="209"/>
      <c r="EZ743" s="209"/>
      <c r="FA743" s="209"/>
      <c r="FB743" s="209"/>
      <c r="FC743" s="209"/>
      <c r="FD743" s="209"/>
      <c r="FE743" s="209"/>
      <c r="FF743" s="220"/>
      <c r="FG743" s="220"/>
      <c r="FH743" s="209"/>
      <c r="FI743" s="209"/>
      <c r="FJ743" s="209"/>
      <c r="FK743" s="209"/>
      <c r="FL743" s="209"/>
      <c r="FM743" s="209"/>
      <c r="FN743" s="209"/>
      <c r="FO743" s="209"/>
      <c r="FP743" s="209"/>
      <c r="FQ743" s="209"/>
      <c r="FR743" s="209"/>
      <c r="FS743" s="209"/>
      <c r="FT743" s="209"/>
      <c r="FU743" s="209"/>
      <c r="FV743" s="209"/>
      <c r="FW743" s="209"/>
      <c r="FX743" s="209"/>
      <c r="FY743" s="209"/>
      <c r="FZ743" s="209"/>
      <c r="GA743" s="209"/>
      <c r="GB743" s="209"/>
      <c r="GC743" s="209"/>
      <c r="GD743" s="209"/>
      <c r="GE743" s="209"/>
      <c r="GF743" s="209"/>
      <c r="GG743" s="209"/>
      <c r="GH743" s="209"/>
      <c r="GI743" s="209"/>
      <c r="GJ743" s="209"/>
      <c r="GK743" s="209"/>
      <c r="GL743" s="209"/>
      <c r="GM743" s="209"/>
      <c r="GN743" s="209"/>
      <c r="GO743" s="209"/>
      <c r="GP743" s="209"/>
      <c r="GQ743" s="209"/>
      <c r="GR743" s="209"/>
      <c r="GS743" s="209"/>
      <c r="GT743" s="209"/>
      <c r="GU743" s="209"/>
      <c r="GV743" s="209"/>
      <c r="GW743" s="209"/>
      <c r="GX743" s="209"/>
      <c r="GY743" s="209"/>
      <c r="GZ743" s="209"/>
      <c r="HA743" s="209"/>
      <c r="HB743" s="209"/>
      <c r="HC743" s="209"/>
      <c r="HD743" s="209"/>
      <c r="HE743" s="209"/>
      <c r="HF743" s="209"/>
      <c r="HG743" s="209"/>
      <c r="HH743" s="209"/>
      <c r="HI743" s="209"/>
      <c r="HJ743" s="209"/>
      <c r="HK743" s="209"/>
      <c r="HL743" s="209"/>
      <c r="HM743" s="209"/>
      <c r="HN743" s="209"/>
      <c r="HO743" s="209"/>
      <c r="HP743" s="209"/>
      <c r="HQ743" s="209"/>
      <c r="HR743" s="209"/>
      <c r="HS743" s="209"/>
      <c r="HT743" s="209"/>
      <c r="HU743" s="209"/>
      <c r="HV743" s="209"/>
      <c r="HW743" s="209"/>
      <c r="HX743" s="209"/>
      <c r="HY743" s="209"/>
      <c r="HZ743" s="209"/>
      <c r="IA743" s="209"/>
      <c r="IB743" s="209"/>
      <c r="IC743" s="209"/>
      <c r="ID743" s="209"/>
      <c r="IE743" s="209"/>
      <c r="IF743" s="209"/>
      <c r="IG743" s="209"/>
      <c r="IH743" s="209"/>
      <c r="II743" s="209"/>
      <c r="IJ743" s="209"/>
      <c r="IK743" s="209"/>
      <c r="IL743" s="209"/>
      <c r="IM743" s="209"/>
      <c r="IN743" s="209"/>
      <c r="IO743" s="209"/>
      <c r="IP743" s="209"/>
      <c r="IQ743" s="209"/>
      <c r="IR743" s="209"/>
      <c r="IS743" s="209"/>
      <c r="IT743" s="209"/>
      <c r="IU743" s="209"/>
      <c r="IV743" s="209"/>
      <c r="IW743" s="209"/>
      <c r="IX743" s="209"/>
      <c r="IY743" s="209"/>
      <c r="IZ743" s="209"/>
      <c r="JA743" s="209"/>
      <c r="JB743" s="209"/>
      <c r="JC743" s="209"/>
      <c r="JD743" s="209"/>
      <c r="JE743" s="209"/>
      <c r="JF743" s="209"/>
      <c r="JG743" s="209"/>
    </row>
    <row r="744" spans="102:267" hidden="1">
      <c r="CX744" s="211"/>
      <c r="CY744" s="217"/>
      <c r="CZ744" s="217"/>
      <c r="DA744" s="217"/>
      <c r="DB744" s="462"/>
      <c r="DC744" s="217"/>
      <c r="DD744" s="209"/>
      <c r="DE744" s="209"/>
      <c r="DF744" s="1561"/>
      <c r="DG744" s="1561"/>
      <c r="DH744" s="209"/>
      <c r="DI744" s="209"/>
      <c r="DJ744" s="217"/>
      <c r="DK744" s="209"/>
      <c r="DL744" s="217"/>
      <c r="DM744" s="209"/>
      <c r="DN744" s="209"/>
      <c r="DO744" s="209"/>
      <c r="DP744" s="209"/>
      <c r="DQ744" s="1561"/>
      <c r="DR744" s="209"/>
      <c r="DS744" s="209"/>
      <c r="DT744" s="209"/>
      <c r="DU744" s="209"/>
      <c r="DV744" s="209"/>
      <c r="DW744" s="1561"/>
      <c r="DX744" s="1561"/>
      <c r="DY744" s="209"/>
      <c r="DZ744" s="209"/>
      <c r="EA744" s="209"/>
      <c r="EB744" s="209"/>
      <c r="EC744" s="209"/>
      <c r="ED744" s="209"/>
      <c r="EE744" s="209"/>
      <c r="EF744" s="209"/>
      <c r="EG744" s="209"/>
      <c r="EH744" s="209"/>
      <c r="EI744" s="209"/>
      <c r="EJ744" s="299"/>
      <c r="EK744" s="220"/>
      <c r="EL744" s="209"/>
      <c r="EM744" s="209"/>
      <c r="EN744" s="211"/>
      <c r="EO744" s="211"/>
      <c r="EP744" s="217"/>
      <c r="EQ744" s="209"/>
      <c r="ER744" s="209"/>
      <c r="ES744" s="209"/>
      <c r="ET744" s="209"/>
      <c r="EU744" s="209"/>
      <c r="EV744" s="209"/>
      <c r="EW744" s="209"/>
      <c r="EX744" s="209"/>
      <c r="EY744" s="209"/>
      <c r="EZ744" s="209"/>
      <c r="FA744" s="209"/>
      <c r="FB744" s="209"/>
      <c r="FC744" s="209"/>
      <c r="FD744" s="209"/>
      <c r="FE744" s="209"/>
      <c r="FF744" s="220"/>
      <c r="FG744" s="220"/>
      <c r="FH744" s="209"/>
      <c r="FI744" s="209"/>
      <c r="FJ744" s="209"/>
      <c r="FK744" s="209"/>
      <c r="FL744" s="209"/>
      <c r="FM744" s="209"/>
      <c r="FN744" s="209"/>
      <c r="FO744" s="209"/>
      <c r="FP744" s="209"/>
      <c r="FQ744" s="209"/>
      <c r="FR744" s="209"/>
      <c r="FS744" s="209"/>
      <c r="FT744" s="209"/>
      <c r="FU744" s="209"/>
      <c r="FV744" s="209"/>
      <c r="FW744" s="209"/>
      <c r="FX744" s="209"/>
      <c r="FY744" s="209"/>
      <c r="FZ744" s="209"/>
      <c r="GA744" s="209"/>
      <c r="GB744" s="209"/>
      <c r="GC744" s="209"/>
      <c r="GD744" s="209"/>
      <c r="GE744" s="209"/>
      <c r="GF744" s="209"/>
      <c r="GG744" s="209"/>
      <c r="GH744" s="209"/>
      <c r="GI744" s="209"/>
      <c r="GJ744" s="209"/>
      <c r="GK744" s="209"/>
      <c r="GL744" s="209"/>
      <c r="GM744" s="209"/>
      <c r="GN744" s="209"/>
      <c r="GO744" s="209"/>
      <c r="GP744" s="209"/>
      <c r="GQ744" s="209"/>
      <c r="GR744" s="209"/>
      <c r="GS744" s="209"/>
      <c r="GT744" s="209"/>
      <c r="GU744" s="209"/>
      <c r="GV744" s="209"/>
      <c r="GW744" s="209"/>
      <c r="GX744" s="209"/>
      <c r="GY744" s="209"/>
      <c r="GZ744" s="209"/>
      <c r="HA744" s="209"/>
      <c r="HB744" s="209"/>
      <c r="HC744" s="209"/>
      <c r="HD744" s="209"/>
      <c r="HE744" s="209"/>
      <c r="HF744" s="209"/>
      <c r="HG744" s="209"/>
      <c r="HH744" s="209"/>
      <c r="HI744" s="209"/>
      <c r="HJ744" s="209"/>
      <c r="HK744" s="209"/>
      <c r="HL744" s="209"/>
      <c r="HM744" s="209"/>
      <c r="HN744" s="209"/>
      <c r="HO744" s="209"/>
      <c r="HP744" s="209"/>
      <c r="HQ744" s="209"/>
      <c r="HR744" s="209"/>
      <c r="HS744" s="209"/>
      <c r="HT744" s="209"/>
      <c r="HU744" s="209"/>
      <c r="HV744" s="209"/>
      <c r="HW744" s="209"/>
      <c r="HX744" s="209"/>
      <c r="HY744" s="209"/>
      <c r="HZ744" s="209"/>
      <c r="IA744" s="209"/>
      <c r="IB744" s="209"/>
      <c r="IC744" s="209"/>
      <c r="ID744" s="209"/>
      <c r="IE744" s="209"/>
      <c r="IF744" s="209"/>
      <c r="IG744" s="209"/>
      <c r="IH744" s="209"/>
      <c r="II744" s="209"/>
      <c r="IJ744" s="209"/>
      <c r="IK744" s="209"/>
      <c r="IL744" s="209"/>
      <c r="IM744" s="209"/>
      <c r="IN744" s="209"/>
      <c r="IO744" s="209"/>
      <c r="IP744" s="209"/>
      <c r="IQ744" s="209"/>
      <c r="IR744" s="209"/>
      <c r="IS744" s="209"/>
      <c r="IT744" s="209"/>
      <c r="IU744" s="209"/>
      <c r="IV744" s="209"/>
      <c r="IW744" s="209"/>
      <c r="IX744" s="209"/>
      <c r="IY744" s="209"/>
      <c r="IZ744" s="209"/>
      <c r="JA744" s="209"/>
      <c r="JB744" s="209"/>
      <c r="JC744" s="209"/>
      <c r="JD744" s="209"/>
      <c r="JE744" s="209"/>
      <c r="JF744" s="209"/>
      <c r="JG744" s="209"/>
    </row>
    <row r="745" spans="102:267" hidden="1">
      <c r="CX745" s="211"/>
      <c r="CY745" s="217"/>
      <c r="CZ745" s="217"/>
      <c r="DA745" s="217"/>
      <c r="DB745" s="462"/>
      <c r="DC745" s="217"/>
      <c r="DD745" s="209"/>
      <c r="DE745" s="209"/>
      <c r="DF745" s="1561"/>
      <c r="DG745" s="1561"/>
      <c r="DH745" s="209"/>
      <c r="DI745" s="209"/>
      <c r="DJ745" s="217"/>
      <c r="DK745" s="209"/>
      <c r="DL745" s="217"/>
      <c r="DM745" s="209"/>
      <c r="DN745" s="209"/>
      <c r="DO745" s="209"/>
      <c r="DP745" s="209"/>
      <c r="DQ745" s="1561"/>
      <c r="DR745" s="209"/>
      <c r="DS745" s="209"/>
      <c r="DT745" s="209"/>
      <c r="DU745" s="209"/>
      <c r="DV745" s="209"/>
      <c r="DW745" s="1561"/>
      <c r="DX745" s="1561"/>
      <c r="DY745" s="209"/>
      <c r="DZ745" s="209"/>
      <c r="EA745" s="209"/>
      <c r="EB745" s="209"/>
      <c r="EC745" s="209"/>
      <c r="ED745" s="209"/>
      <c r="EE745" s="209"/>
      <c r="EF745" s="209"/>
      <c r="EG745" s="209"/>
      <c r="EH745" s="209"/>
      <c r="EI745" s="209"/>
      <c r="EJ745" s="299"/>
      <c r="EK745" s="220"/>
      <c r="EL745" s="209"/>
      <c r="EM745" s="209"/>
      <c r="EN745" s="211"/>
      <c r="EO745" s="211"/>
      <c r="EP745" s="217"/>
      <c r="EQ745" s="209"/>
      <c r="ER745" s="209"/>
      <c r="ES745" s="209"/>
      <c r="ET745" s="209"/>
      <c r="EU745" s="209"/>
      <c r="EV745" s="209"/>
      <c r="EW745" s="209"/>
      <c r="EX745" s="209"/>
      <c r="EY745" s="209"/>
      <c r="EZ745" s="209"/>
      <c r="FA745" s="209"/>
      <c r="FB745" s="209"/>
      <c r="FC745" s="209"/>
      <c r="FD745" s="209"/>
      <c r="FE745" s="209"/>
      <c r="FF745" s="220"/>
      <c r="FG745" s="220"/>
      <c r="FH745" s="209"/>
      <c r="FI745" s="209"/>
      <c r="FJ745" s="209"/>
      <c r="FK745" s="209"/>
      <c r="FL745" s="209"/>
      <c r="FM745" s="209"/>
      <c r="FN745" s="209"/>
      <c r="FO745" s="209"/>
      <c r="FP745" s="209"/>
      <c r="FQ745" s="209"/>
      <c r="FR745" s="209"/>
      <c r="FS745" s="209"/>
      <c r="FT745" s="209"/>
      <c r="FU745" s="209"/>
      <c r="FV745" s="209"/>
      <c r="FW745" s="209"/>
      <c r="FX745" s="209"/>
      <c r="FY745" s="209"/>
      <c r="FZ745" s="209"/>
      <c r="GA745" s="209"/>
      <c r="GB745" s="209"/>
      <c r="GC745" s="209"/>
      <c r="GD745" s="209"/>
      <c r="GE745" s="209"/>
      <c r="GF745" s="209"/>
      <c r="GG745" s="209"/>
      <c r="GH745" s="209"/>
      <c r="GI745" s="209"/>
      <c r="GJ745" s="209"/>
      <c r="GK745" s="209"/>
      <c r="GL745" s="209"/>
      <c r="GM745" s="209"/>
      <c r="GN745" s="209"/>
      <c r="GO745" s="209"/>
      <c r="GP745" s="209"/>
      <c r="GQ745" s="209"/>
      <c r="GR745" s="209"/>
      <c r="GS745" s="209"/>
      <c r="GT745" s="209"/>
      <c r="GU745" s="209"/>
      <c r="GV745" s="209"/>
      <c r="GW745" s="209"/>
      <c r="GX745" s="209"/>
      <c r="GY745" s="209"/>
      <c r="GZ745" s="209"/>
      <c r="HA745" s="209"/>
      <c r="HB745" s="209"/>
      <c r="HC745" s="209"/>
      <c r="HD745" s="209"/>
      <c r="HE745" s="209"/>
      <c r="HF745" s="209"/>
      <c r="HG745" s="209"/>
      <c r="HH745" s="209"/>
      <c r="HI745" s="209"/>
      <c r="HJ745" s="209"/>
      <c r="HK745" s="209"/>
      <c r="HL745" s="209"/>
      <c r="HM745" s="209"/>
      <c r="HN745" s="209"/>
      <c r="HO745" s="209"/>
      <c r="HP745" s="209"/>
      <c r="HQ745" s="209"/>
      <c r="HR745" s="209"/>
      <c r="HS745" s="209"/>
      <c r="HT745" s="209"/>
      <c r="HU745" s="209"/>
      <c r="HV745" s="209"/>
      <c r="HW745" s="209"/>
      <c r="HX745" s="209"/>
      <c r="HY745" s="209"/>
      <c r="HZ745" s="209"/>
      <c r="IA745" s="209"/>
      <c r="IB745" s="209"/>
      <c r="IC745" s="209"/>
      <c r="ID745" s="209"/>
      <c r="IE745" s="209"/>
      <c r="IF745" s="209"/>
      <c r="IG745" s="209"/>
      <c r="IH745" s="209"/>
      <c r="II745" s="209"/>
      <c r="IJ745" s="209"/>
      <c r="IK745" s="209"/>
      <c r="IL745" s="209"/>
      <c r="IM745" s="209"/>
      <c r="IN745" s="209"/>
      <c r="IO745" s="209"/>
      <c r="IP745" s="209"/>
      <c r="IQ745" s="209"/>
      <c r="IR745" s="209"/>
      <c r="IS745" s="209"/>
      <c r="IT745" s="209"/>
      <c r="IU745" s="209"/>
      <c r="IV745" s="209"/>
      <c r="IW745" s="209"/>
      <c r="IX745" s="209"/>
      <c r="IY745" s="209"/>
      <c r="IZ745" s="209"/>
      <c r="JA745" s="209"/>
      <c r="JB745" s="209"/>
      <c r="JC745" s="209"/>
      <c r="JD745" s="209"/>
      <c r="JE745" s="209"/>
      <c r="JF745" s="209"/>
      <c r="JG745" s="209"/>
    </row>
    <row r="746" spans="102:267" hidden="1">
      <c r="CX746" s="211"/>
      <c r="CY746" s="217"/>
      <c r="CZ746" s="217"/>
      <c r="DA746" s="217"/>
      <c r="DB746" s="462"/>
      <c r="DC746" s="217"/>
      <c r="DD746" s="209"/>
      <c r="DE746" s="209"/>
      <c r="DF746" s="1561"/>
      <c r="DG746" s="1561"/>
      <c r="DH746" s="209"/>
      <c r="DI746" s="209"/>
      <c r="DJ746" s="217"/>
      <c r="DK746" s="209"/>
      <c r="DL746" s="217"/>
      <c r="DM746" s="209"/>
      <c r="DN746" s="209"/>
      <c r="DO746" s="209"/>
      <c r="DP746" s="209"/>
      <c r="DQ746" s="1561"/>
      <c r="DR746" s="209"/>
      <c r="DS746" s="209"/>
      <c r="DT746" s="209"/>
      <c r="DU746" s="209"/>
      <c r="DV746" s="209"/>
      <c r="DW746" s="1561"/>
      <c r="DX746" s="1561"/>
      <c r="DY746" s="209"/>
      <c r="DZ746" s="209"/>
      <c r="EA746" s="209"/>
      <c r="EB746" s="209"/>
      <c r="EC746" s="209"/>
      <c r="ED746" s="209"/>
      <c r="EE746" s="209"/>
      <c r="EF746" s="209"/>
      <c r="EG746" s="209"/>
      <c r="EH746" s="209"/>
      <c r="EI746" s="209"/>
      <c r="EJ746" s="299"/>
      <c r="EK746" s="220"/>
      <c r="EL746" s="209"/>
      <c r="EM746" s="209"/>
      <c r="EN746" s="211"/>
      <c r="EO746" s="211"/>
      <c r="EP746" s="217"/>
      <c r="EQ746" s="209"/>
      <c r="ER746" s="209"/>
      <c r="ES746" s="209"/>
      <c r="ET746" s="209"/>
      <c r="EU746" s="209"/>
      <c r="EV746" s="209"/>
      <c r="EW746" s="209"/>
      <c r="EX746" s="209"/>
      <c r="EY746" s="209"/>
      <c r="EZ746" s="209"/>
      <c r="FA746" s="209"/>
      <c r="FB746" s="209"/>
      <c r="FC746" s="209"/>
      <c r="FD746" s="209"/>
      <c r="FE746" s="209"/>
      <c r="FF746" s="220"/>
      <c r="FG746" s="220"/>
      <c r="FH746" s="209"/>
      <c r="FI746" s="209"/>
      <c r="FJ746" s="209"/>
      <c r="FK746" s="209"/>
      <c r="FL746" s="209"/>
      <c r="FM746" s="209"/>
      <c r="FN746" s="209"/>
      <c r="FO746" s="209"/>
      <c r="FP746" s="209"/>
      <c r="FQ746" s="209"/>
      <c r="FR746" s="209"/>
      <c r="FS746" s="209"/>
      <c r="FT746" s="209"/>
      <c r="FU746" s="209"/>
      <c r="FV746" s="209"/>
      <c r="FW746" s="209"/>
      <c r="FX746" s="209"/>
      <c r="FY746" s="209"/>
      <c r="FZ746" s="209"/>
      <c r="GA746" s="209"/>
      <c r="GB746" s="209"/>
      <c r="GC746" s="209"/>
      <c r="GD746" s="209"/>
      <c r="GE746" s="209"/>
      <c r="GF746" s="209"/>
      <c r="GG746" s="209"/>
      <c r="GH746" s="209"/>
      <c r="GI746" s="209"/>
      <c r="GJ746" s="209"/>
      <c r="GK746" s="209"/>
      <c r="GL746" s="209"/>
      <c r="GM746" s="209"/>
      <c r="GN746" s="209"/>
      <c r="GO746" s="209"/>
      <c r="GP746" s="209"/>
      <c r="GQ746" s="209"/>
      <c r="GR746" s="209"/>
      <c r="GS746" s="209"/>
      <c r="GT746" s="209"/>
      <c r="GU746" s="209"/>
      <c r="GV746" s="209"/>
      <c r="GW746" s="209"/>
      <c r="GX746" s="209"/>
      <c r="GY746" s="209"/>
      <c r="GZ746" s="209"/>
      <c r="HA746" s="209"/>
      <c r="HB746" s="209"/>
      <c r="HC746" s="209"/>
      <c r="HD746" s="209"/>
      <c r="HE746" s="209"/>
      <c r="HF746" s="209"/>
      <c r="HG746" s="209"/>
      <c r="HH746" s="209"/>
      <c r="HI746" s="209"/>
      <c r="HJ746" s="209"/>
      <c r="HK746" s="209"/>
      <c r="HL746" s="209"/>
      <c r="HM746" s="209"/>
      <c r="HN746" s="209"/>
      <c r="HO746" s="209"/>
      <c r="HP746" s="209"/>
      <c r="HQ746" s="209"/>
      <c r="HR746" s="209"/>
      <c r="HS746" s="209"/>
      <c r="HT746" s="209"/>
      <c r="HU746" s="209"/>
      <c r="HV746" s="209"/>
      <c r="HW746" s="209"/>
      <c r="HX746" s="209"/>
      <c r="HY746" s="209"/>
      <c r="HZ746" s="209"/>
      <c r="IA746" s="209"/>
      <c r="IB746" s="209"/>
      <c r="IC746" s="209"/>
      <c r="ID746" s="209"/>
      <c r="IE746" s="209"/>
      <c r="IF746" s="209"/>
      <c r="IG746" s="209"/>
      <c r="IH746" s="209"/>
      <c r="II746" s="209"/>
      <c r="IJ746" s="209"/>
      <c r="IK746" s="209"/>
      <c r="IL746" s="209"/>
      <c r="IM746" s="209"/>
      <c r="IN746" s="209"/>
      <c r="IO746" s="209"/>
      <c r="IP746" s="209"/>
      <c r="IQ746" s="209"/>
      <c r="IR746" s="209"/>
      <c r="IS746" s="209"/>
      <c r="IT746" s="209"/>
      <c r="IU746" s="209"/>
      <c r="IV746" s="209"/>
      <c r="IW746" s="209"/>
      <c r="IX746" s="209"/>
      <c r="IY746" s="209"/>
      <c r="IZ746" s="209"/>
      <c r="JA746" s="209"/>
      <c r="JB746" s="209"/>
      <c r="JC746" s="209"/>
      <c r="JD746" s="209"/>
      <c r="JE746" s="209"/>
      <c r="JF746" s="209"/>
      <c r="JG746" s="209"/>
    </row>
    <row r="747" spans="102:267" hidden="1">
      <c r="CX747" s="211"/>
      <c r="CY747" s="217"/>
      <c r="CZ747" s="217"/>
      <c r="DA747" s="217"/>
      <c r="DB747" s="462"/>
      <c r="DC747" s="217"/>
      <c r="DD747" s="209"/>
      <c r="DE747" s="209"/>
      <c r="DF747" s="1561"/>
      <c r="DG747" s="1561"/>
      <c r="DH747" s="209"/>
      <c r="DI747" s="209"/>
      <c r="DJ747" s="217"/>
      <c r="DK747" s="209"/>
      <c r="DL747" s="217"/>
      <c r="DM747" s="209"/>
      <c r="DN747" s="209"/>
      <c r="DO747" s="209"/>
      <c r="DP747" s="209"/>
      <c r="DQ747" s="1561"/>
      <c r="DR747" s="209"/>
      <c r="DS747" s="209"/>
      <c r="DT747" s="209"/>
      <c r="DU747" s="209"/>
      <c r="DV747" s="209"/>
      <c r="DW747" s="1561"/>
      <c r="DX747" s="1561"/>
      <c r="DY747" s="209"/>
      <c r="DZ747" s="209"/>
      <c r="EA747" s="209"/>
      <c r="EB747" s="209"/>
      <c r="EC747" s="209"/>
      <c r="ED747" s="209"/>
      <c r="EE747" s="209"/>
      <c r="EF747" s="209"/>
      <c r="EG747" s="209"/>
      <c r="EH747" s="209"/>
      <c r="EI747" s="209"/>
      <c r="EJ747" s="299"/>
      <c r="EK747" s="220"/>
      <c r="EL747" s="209"/>
      <c r="EM747" s="209"/>
      <c r="EN747" s="211"/>
      <c r="EO747" s="211"/>
      <c r="EP747" s="217"/>
      <c r="EQ747" s="209"/>
      <c r="ER747" s="209"/>
      <c r="ES747" s="209"/>
      <c r="ET747" s="209"/>
      <c r="EU747" s="209"/>
      <c r="EV747" s="209"/>
      <c r="EW747" s="209"/>
      <c r="EX747" s="209"/>
      <c r="EY747" s="209"/>
      <c r="EZ747" s="209"/>
      <c r="FA747" s="209"/>
      <c r="FB747" s="209"/>
      <c r="FC747" s="209"/>
      <c r="FD747" s="209"/>
      <c r="FE747" s="209"/>
      <c r="FF747" s="220"/>
      <c r="FG747" s="220"/>
      <c r="FH747" s="209"/>
      <c r="FI747" s="209"/>
      <c r="FJ747" s="209"/>
      <c r="FK747" s="209"/>
      <c r="FL747" s="209"/>
      <c r="FM747" s="209"/>
      <c r="FN747" s="209"/>
      <c r="FO747" s="209"/>
      <c r="FP747" s="209"/>
      <c r="FQ747" s="209"/>
      <c r="FR747" s="209"/>
      <c r="FS747" s="209"/>
      <c r="FT747" s="209"/>
      <c r="FU747" s="209"/>
      <c r="FV747" s="209"/>
      <c r="FW747" s="209"/>
      <c r="FX747" s="209"/>
      <c r="FY747" s="209"/>
      <c r="FZ747" s="209"/>
      <c r="GA747" s="209"/>
      <c r="GB747" s="209"/>
      <c r="GC747" s="209"/>
      <c r="GD747" s="209"/>
      <c r="GE747" s="209"/>
      <c r="GF747" s="209"/>
      <c r="GG747" s="209"/>
      <c r="GH747" s="209"/>
      <c r="GI747" s="209"/>
      <c r="GJ747" s="209"/>
      <c r="GK747" s="209"/>
      <c r="GL747" s="209"/>
      <c r="GM747" s="209"/>
      <c r="GN747" s="209"/>
      <c r="GO747" s="209"/>
      <c r="GP747" s="209"/>
      <c r="GQ747" s="209"/>
      <c r="GR747" s="209"/>
      <c r="GS747" s="209"/>
      <c r="GT747" s="209"/>
      <c r="GU747" s="209"/>
      <c r="GV747" s="209"/>
      <c r="GW747" s="209"/>
      <c r="GX747" s="209"/>
      <c r="GY747" s="209"/>
      <c r="GZ747" s="209"/>
      <c r="HA747" s="209"/>
      <c r="HB747" s="209"/>
      <c r="HC747" s="209"/>
      <c r="HD747" s="209"/>
      <c r="HE747" s="209"/>
      <c r="HF747" s="209"/>
      <c r="HG747" s="209"/>
      <c r="HH747" s="209"/>
      <c r="HI747" s="209"/>
      <c r="HJ747" s="209"/>
      <c r="HK747" s="209"/>
      <c r="HL747" s="209"/>
      <c r="HM747" s="209"/>
      <c r="HN747" s="209"/>
      <c r="HO747" s="209"/>
      <c r="HP747" s="209"/>
      <c r="HQ747" s="209"/>
      <c r="HR747" s="209"/>
      <c r="HS747" s="209"/>
      <c r="HT747" s="209"/>
      <c r="HU747" s="209"/>
      <c r="HV747" s="209"/>
      <c r="HW747" s="209"/>
      <c r="HX747" s="209"/>
      <c r="HY747" s="209"/>
      <c r="HZ747" s="209"/>
      <c r="IA747" s="209"/>
      <c r="IB747" s="209"/>
      <c r="IC747" s="209"/>
      <c r="ID747" s="209"/>
      <c r="IE747" s="209"/>
      <c r="IF747" s="209"/>
      <c r="IG747" s="209"/>
      <c r="IH747" s="209"/>
      <c r="II747" s="209"/>
      <c r="IJ747" s="209"/>
      <c r="IK747" s="209"/>
      <c r="IL747" s="209"/>
      <c r="IM747" s="209"/>
      <c r="IN747" s="209"/>
      <c r="IO747" s="209"/>
      <c r="IP747" s="209"/>
      <c r="IQ747" s="209"/>
      <c r="IR747" s="209"/>
      <c r="IS747" s="209"/>
      <c r="IT747" s="209"/>
      <c r="IU747" s="209"/>
      <c r="IV747" s="209"/>
      <c r="IW747" s="209"/>
      <c r="IX747" s="209"/>
      <c r="IY747" s="209"/>
      <c r="IZ747" s="209"/>
      <c r="JA747" s="209"/>
      <c r="JB747" s="209"/>
      <c r="JC747" s="209"/>
      <c r="JD747" s="209"/>
      <c r="JE747" s="209"/>
      <c r="JF747" s="209"/>
      <c r="JG747" s="209"/>
    </row>
    <row r="748" spans="102:267" hidden="1">
      <c r="CX748" s="211"/>
      <c r="CY748" s="217"/>
      <c r="CZ748" s="217"/>
      <c r="DA748" s="217"/>
      <c r="DB748" s="462"/>
      <c r="DC748" s="217"/>
      <c r="DD748" s="209"/>
      <c r="DE748" s="209"/>
      <c r="DF748" s="1561"/>
      <c r="DG748" s="1561"/>
      <c r="DH748" s="209"/>
      <c r="DI748" s="209"/>
      <c r="DJ748" s="217"/>
      <c r="DK748" s="209"/>
      <c r="DL748" s="217"/>
      <c r="DM748" s="209"/>
      <c r="DN748" s="209"/>
      <c r="DO748" s="209"/>
      <c r="DP748" s="209"/>
      <c r="DQ748" s="1561"/>
      <c r="DR748" s="209"/>
      <c r="DS748" s="209"/>
      <c r="DT748" s="209"/>
      <c r="DU748" s="209"/>
      <c r="DV748" s="209"/>
      <c r="DW748" s="1561"/>
      <c r="DX748" s="1561"/>
      <c r="DY748" s="209"/>
      <c r="DZ748" s="209"/>
      <c r="EA748" s="209"/>
      <c r="EB748" s="209"/>
      <c r="EC748" s="209"/>
      <c r="ED748" s="209"/>
      <c r="EE748" s="209"/>
      <c r="EF748" s="209"/>
      <c r="EG748" s="209"/>
      <c r="EH748" s="209"/>
      <c r="EI748" s="209"/>
      <c r="EJ748" s="299"/>
      <c r="EK748" s="220"/>
      <c r="EL748" s="209"/>
      <c r="EM748" s="209"/>
      <c r="EN748" s="211"/>
      <c r="EO748" s="211"/>
      <c r="EP748" s="217"/>
      <c r="EQ748" s="209"/>
      <c r="ER748" s="209"/>
      <c r="ES748" s="209"/>
      <c r="ET748" s="209"/>
      <c r="EU748" s="209"/>
      <c r="EV748" s="209"/>
      <c r="EW748" s="209"/>
      <c r="EX748" s="209"/>
      <c r="EY748" s="209"/>
      <c r="EZ748" s="209"/>
      <c r="FA748" s="209"/>
      <c r="FB748" s="209"/>
      <c r="FC748" s="209"/>
      <c r="FD748" s="209"/>
      <c r="FE748" s="209"/>
      <c r="FF748" s="220"/>
      <c r="FG748" s="220"/>
      <c r="FH748" s="209"/>
      <c r="FI748" s="209"/>
      <c r="FJ748" s="209"/>
      <c r="FK748" s="209"/>
      <c r="FL748" s="209"/>
      <c r="FM748" s="209"/>
      <c r="FN748" s="209"/>
      <c r="FO748" s="209"/>
      <c r="FP748" s="209"/>
      <c r="FQ748" s="209"/>
      <c r="FR748" s="209"/>
      <c r="FS748" s="209"/>
      <c r="FT748" s="209"/>
      <c r="FU748" s="209"/>
      <c r="FV748" s="209"/>
      <c r="FW748" s="209"/>
      <c r="FX748" s="209"/>
      <c r="FY748" s="209"/>
      <c r="FZ748" s="209"/>
      <c r="GA748" s="209"/>
      <c r="GB748" s="209"/>
      <c r="GC748" s="209"/>
      <c r="GD748" s="209"/>
      <c r="GE748" s="209"/>
      <c r="GF748" s="209"/>
      <c r="GG748" s="209"/>
      <c r="GH748" s="209"/>
      <c r="GI748" s="209"/>
      <c r="GJ748" s="209"/>
      <c r="GK748" s="209"/>
      <c r="GL748" s="209"/>
      <c r="GM748" s="209"/>
      <c r="GN748" s="209"/>
      <c r="GO748" s="209"/>
      <c r="GP748" s="209"/>
      <c r="GQ748" s="209"/>
      <c r="GR748" s="209"/>
      <c r="GS748" s="209"/>
      <c r="GT748" s="209"/>
      <c r="GU748" s="209"/>
      <c r="GV748" s="209"/>
      <c r="GW748" s="209"/>
      <c r="GX748" s="209"/>
      <c r="GY748" s="209"/>
      <c r="GZ748" s="209"/>
      <c r="HA748" s="209"/>
      <c r="HB748" s="209"/>
      <c r="HC748" s="209"/>
      <c r="HD748" s="209"/>
      <c r="HE748" s="209"/>
      <c r="HF748" s="209"/>
      <c r="HG748" s="209"/>
      <c r="HH748" s="209"/>
      <c r="HI748" s="209"/>
      <c r="HJ748" s="209"/>
      <c r="HK748" s="209"/>
      <c r="HL748" s="209"/>
      <c r="HM748" s="209"/>
      <c r="HN748" s="209"/>
      <c r="HO748" s="209"/>
      <c r="HP748" s="209"/>
      <c r="HQ748" s="209"/>
      <c r="HR748" s="209"/>
      <c r="HS748" s="209"/>
      <c r="HT748" s="209"/>
      <c r="HU748" s="209"/>
      <c r="HV748" s="209"/>
      <c r="HW748" s="209"/>
      <c r="HX748" s="209"/>
      <c r="HY748" s="209"/>
      <c r="HZ748" s="209"/>
      <c r="IA748" s="209"/>
      <c r="IB748" s="209"/>
      <c r="IC748" s="209"/>
      <c r="ID748" s="209"/>
      <c r="IE748" s="209"/>
      <c r="IF748" s="209"/>
      <c r="IG748" s="209"/>
      <c r="IH748" s="209"/>
      <c r="II748" s="209"/>
      <c r="IJ748" s="209"/>
      <c r="IK748" s="209"/>
      <c r="IL748" s="209"/>
      <c r="IM748" s="209"/>
      <c r="IN748" s="209"/>
      <c r="IO748" s="209"/>
      <c r="IP748" s="209"/>
      <c r="IQ748" s="209"/>
      <c r="IR748" s="209"/>
      <c r="IS748" s="209"/>
      <c r="IT748" s="209"/>
      <c r="IU748" s="209"/>
      <c r="IV748" s="209"/>
      <c r="IW748" s="209"/>
      <c r="IX748" s="209"/>
      <c r="IY748" s="209"/>
      <c r="IZ748" s="209"/>
      <c r="JA748" s="209"/>
      <c r="JB748" s="209"/>
      <c r="JC748" s="209"/>
      <c r="JD748" s="209"/>
      <c r="JE748" s="209"/>
      <c r="JF748" s="209"/>
      <c r="JG748" s="209"/>
    </row>
    <row r="749" spans="102:267" hidden="1">
      <c r="CX749" s="211"/>
      <c r="CY749" s="217"/>
      <c r="CZ749" s="217"/>
      <c r="DA749" s="217"/>
      <c r="DB749" s="462"/>
      <c r="DC749" s="217"/>
      <c r="DD749" s="209"/>
      <c r="DE749" s="209"/>
      <c r="DF749" s="1561"/>
      <c r="DG749" s="1561"/>
      <c r="DH749" s="209"/>
      <c r="DI749" s="209"/>
      <c r="DJ749" s="217"/>
      <c r="DK749" s="209"/>
      <c r="DL749" s="217"/>
      <c r="DM749" s="209"/>
      <c r="DN749" s="209"/>
      <c r="DO749" s="209"/>
      <c r="DP749" s="209"/>
      <c r="DQ749" s="1561"/>
      <c r="DR749" s="209"/>
      <c r="DS749" s="209"/>
      <c r="DT749" s="209"/>
      <c r="DU749" s="209"/>
      <c r="DV749" s="209"/>
      <c r="DW749" s="1561"/>
      <c r="DX749" s="1561"/>
      <c r="DY749" s="209"/>
      <c r="DZ749" s="209"/>
      <c r="EA749" s="209"/>
      <c r="EB749" s="209"/>
      <c r="EC749" s="209"/>
      <c r="ED749" s="209"/>
      <c r="EE749" s="209"/>
      <c r="EF749" s="209"/>
      <c r="EG749" s="209"/>
      <c r="EH749" s="209"/>
      <c r="EI749" s="209"/>
      <c r="EJ749" s="299"/>
      <c r="EK749" s="220"/>
      <c r="EL749" s="209"/>
      <c r="EM749" s="209"/>
      <c r="EN749" s="211"/>
      <c r="EO749" s="211"/>
      <c r="EP749" s="217"/>
      <c r="EQ749" s="209"/>
      <c r="ER749" s="209"/>
      <c r="ES749" s="209"/>
      <c r="ET749" s="209"/>
      <c r="EU749" s="209"/>
      <c r="EV749" s="209"/>
      <c r="EW749" s="209"/>
      <c r="EX749" s="209"/>
      <c r="EY749" s="209"/>
      <c r="EZ749" s="209"/>
      <c r="FA749" s="209"/>
      <c r="FB749" s="209"/>
      <c r="FC749" s="209"/>
      <c r="FD749" s="209"/>
      <c r="FE749" s="209"/>
      <c r="FF749" s="220"/>
      <c r="FG749" s="220"/>
      <c r="FH749" s="209"/>
      <c r="FI749" s="209"/>
      <c r="FJ749" s="209"/>
      <c r="FK749" s="209"/>
      <c r="FL749" s="209"/>
      <c r="FM749" s="209"/>
      <c r="FN749" s="209"/>
      <c r="FO749" s="209"/>
      <c r="FP749" s="209"/>
      <c r="FQ749" s="209"/>
      <c r="FR749" s="209"/>
      <c r="FS749" s="209"/>
      <c r="FT749" s="209"/>
      <c r="FU749" s="209"/>
      <c r="FV749" s="209"/>
      <c r="FW749" s="209"/>
      <c r="FX749" s="209"/>
      <c r="FY749" s="209"/>
      <c r="FZ749" s="209"/>
      <c r="GA749" s="209"/>
      <c r="GB749" s="209"/>
      <c r="GC749" s="209"/>
      <c r="GD749" s="209"/>
      <c r="GE749" s="209"/>
      <c r="GF749" s="209"/>
      <c r="GG749" s="209"/>
      <c r="GH749" s="209"/>
      <c r="GI749" s="209"/>
      <c r="GJ749" s="209"/>
      <c r="GK749" s="209"/>
      <c r="GL749" s="209"/>
      <c r="GM749" s="209"/>
      <c r="GN749" s="209"/>
      <c r="GO749" s="209"/>
      <c r="GP749" s="209"/>
      <c r="GQ749" s="209"/>
      <c r="GR749" s="209"/>
      <c r="GS749" s="209"/>
      <c r="GT749" s="209"/>
      <c r="GU749" s="209"/>
      <c r="GV749" s="209"/>
      <c r="GW749" s="209"/>
      <c r="GX749" s="209"/>
      <c r="GY749" s="209"/>
      <c r="GZ749" s="209"/>
      <c r="HA749" s="209"/>
      <c r="HB749" s="209"/>
      <c r="HC749" s="209"/>
      <c r="HD749" s="209"/>
      <c r="HE749" s="209"/>
      <c r="HF749" s="209"/>
      <c r="HG749" s="209"/>
      <c r="HH749" s="209"/>
      <c r="HI749" s="209"/>
      <c r="HJ749" s="209"/>
      <c r="HK749" s="209"/>
      <c r="HL749" s="209"/>
      <c r="HM749" s="209"/>
      <c r="HN749" s="209"/>
      <c r="HO749" s="209"/>
      <c r="HP749" s="209"/>
      <c r="HQ749" s="209"/>
      <c r="HR749" s="209"/>
      <c r="HS749" s="209"/>
      <c r="HT749" s="209"/>
      <c r="HU749" s="209"/>
      <c r="HV749" s="209"/>
      <c r="HW749" s="209"/>
      <c r="HX749" s="209"/>
      <c r="HY749" s="209"/>
      <c r="HZ749" s="209"/>
      <c r="IA749" s="209"/>
      <c r="IB749" s="209"/>
      <c r="IC749" s="209"/>
      <c r="ID749" s="209"/>
      <c r="IE749" s="209"/>
      <c r="IF749" s="209"/>
      <c r="IG749" s="209"/>
      <c r="IH749" s="209"/>
      <c r="II749" s="209"/>
      <c r="IJ749" s="209"/>
      <c r="IK749" s="209"/>
      <c r="IL749" s="209"/>
      <c r="IM749" s="209"/>
      <c r="IN749" s="209"/>
      <c r="IO749" s="209"/>
      <c r="IP749" s="209"/>
      <c r="IQ749" s="209"/>
      <c r="IR749" s="209"/>
      <c r="IS749" s="209"/>
      <c r="IT749" s="209"/>
      <c r="IU749" s="209"/>
      <c r="IV749" s="209"/>
      <c r="IW749" s="209"/>
      <c r="IX749" s="209"/>
      <c r="IY749" s="209"/>
      <c r="IZ749" s="209"/>
      <c r="JA749" s="209"/>
      <c r="JB749" s="209"/>
      <c r="JC749" s="209"/>
      <c r="JD749" s="209"/>
      <c r="JE749" s="209"/>
      <c r="JF749" s="209"/>
      <c r="JG749" s="209"/>
    </row>
    <row r="750" spans="102:267" hidden="1">
      <c r="CX750" s="211"/>
      <c r="CY750" s="217"/>
      <c r="CZ750" s="217"/>
      <c r="DA750" s="217"/>
      <c r="DB750" s="462"/>
      <c r="DC750" s="217"/>
      <c r="DD750" s="209"/>
      <c r="DE750" s="209"/>
      <c r="DF750" s="1561"/>
      <c r="DG750" s="1561"/>
      <c r="DH750" s="209"/>
      <c r="DI750" s="209"/>
      <c r="DJ750" s="217"/>
      <c r="DK750" s="209"/>
      <c r="DL750" s="217"/>
      <c r="DM750" s="209"/>
      <c r="DN750" s="209"/>
      <c r="DO750" s="209"/>
      <c r="DP750" s="209"/>
      <c r="DQ750" s="1561"/>
      <c r="DR750" s="209"/>
      <c r="DS750" s="209"/>
      <c r="DT750" s="209"/>
      <c r="DU750" s="209"/>
      <c r="DV750" s="209"/>
      <c r="DW750" s="1561"/>
      <c r="DX750" s="1561"/>
      <c r="DY750" s="209"/>
      <c r="DZ750" s="209"/>
      <c r="EA750" s="209"/>
      <c r="EB750" s="209"/>
      <c r="EC750" s="209"/>
      <c r="ED750" s="209"/>
      <c r="EE750" s="209"/>
      <c r="EF750" s="209"/>
      <c r="EG750" s="209"/>
      <c r="EH750" s="209"/>
      <c r="EI750" s="209"/>
      <c r="EJ750" s="299"/>
      <c r="EK750" s="220"/>
      <c r="EL750" s="209"/>
      <c r="EM750" s="209"/>
      <c r="EN750" s="211"/>
      <c r="EO750" s="211"/>
      <c r="EP750" s="217"/>
      <c r="EQ750" s="209"/>
      <c r="ER750" s="209"/>
      <c r="ES750" s="209"/>
      <c r="ET750" s="209"/>
      <c r="EU750" s="209"/>
      <c r="EV750" s="209"/>
      <c r="EW750" s="209"/>
      <c r="EX750" s="209"/>
      <c r="EY750" s="209"/>
      <c r="EZ750" s="209"/>
      <c r="FA750" s="209"/>
      <c r="FB750" s="209"/>
      <c r="FC750" s="209"/>
      <c r="FD750" s="209"/>
      <c r="FE750" s="209"/>
      <c r="FF750" s="220"/>
      <c r="FG750" s="220"/>
      <c r="FH750" s="209"/>
      <c r="FI750" s="209"/>
      <c r="FJ750" s="209"/>
      <c r="FK750" s="209"/>
      <c r="FL750" s="209"/>
      <c r="FM750" s="209"/>
      <c r="FN750" s="209"/>
      <c r="FO750" s="209"/>
      <c r="FP750" s="209"/>
      <c r="FQ750" s="209"/>
      <c r="FR750" s="209"/>
      <c r="FS750" s="209"/>
      <c r="FT750" s="209"/>
      <c r="FU750" s="209"/>
      <c r="FV750" s="209"/>
      <c r="FW750" s="209"/>
      <c r="FX750" s="209"/>
      <c r="FY750" s="209"/>
      <c r="FZ750" s="209"/>
      <c r="GA750" s="209"/>
      <c r="GB750" s="209"/>
      <c r="GC750" s="209"/>
      <c r="GD750" s="209"/>
      <c r="GE750" s="209"/>
      <c r="GF750" s="209"/>
      <c r="GG750" s="209"/>
      <c r="GH750" s="209"/>
      <c r="GI750" s="209"/>
      <c r="GJ750" s="209"/>
      <c r="GK750" s="209"/>
      <c r="GL750" s="209"/>
      <c r="GM750" s="209"/>
      <c r="GN750" s="209"/>
      <c r="GO750" s="209"/>
      <c r="GP750" s="209"/>
      <c r="GQ750" s="209"/>
      <c r="GR750" s="209"/>
      <c r="GS750" s="209"/>
      <c r="GT750" s="209"/>
      <c r="GU750" s="209"/>
      <c r="GV750" s="209"/>
      <c r="GW750" s="209"/>
      <c r="GX750" s="209"/>
      <c r="GY750" s="209"/>
      <c r="GZ750" s="209"/>
      <c r="HA750" s="209"/>
      <c r="HB750" s="209"/>
      <c r="HC750" s="209"/>
      <c r="HD750" s="209"/>
      <c r="HE750" s="209"/>
      <c r="HF750" s="209"/>
      <c r="HG750" s="209"/>
      <c r="HH750" s="209"/>
      <c r="HI750" s="209"/>
      <c r="HJ750" s="209"/>
      <c r="HK750" s="209"/>
      <c r="HL750" s="209"/>
      <c r="HM750" s="209"/>
      <c r="HN750" s="209"/>
      <c r="HO750" s="209"/>
      <c r="HP750" s="209"/>
      <c r="HQ750" s="209"/>
      <c r="HR750" s="209"/>
      <c r="HS750" s="209"/>
      <c r="HT750" s="209"/>
      <c r="HU750" s="209"/>
      <c r="HV750" s="209"/>
      <c r="HW750" s="209"/>
      <c r="HX750" s="209"/>
      <c r="HY750" s="209"/>
      <c r="HZ750" s="209"/>
      <c r="IA750" s="209"/>
      <c r="IB750" s="209"/>
      <c r="IC750" s="209"/>
      <c r="ID750" s="209"/>
      <c r="IE750" s="209"/>
      <c r="IF750" s="209"/>
      <c r="IG750" s="209"/>
      <c r="IH750" s="209"/>
      <c r="II750" s="209"/>
      <c r="IJ750" s="209"/>
      <c r="IK750" s="209"/>
      <c r="IL750" s="209"/>
      <c r="IM750" s="209"/>
      <c r="IN750" s="209"/>
      <c r="IO750" s="209"/>
      <c r="IP750" s="209"/>
      <c r="IQ750" s="209"/>
      <c r="IR750" s="209"/>
      <c r="IS750" s="209"/>
      <c r="IT750" s="209"/>
      <c r="IU750" s="209"/>
      <c r="IV750" s="209"/>
      <c r="IW750" s="209"/>
      <c r="IX750" s="209"/>
      <c r="IY750" s="209"/>
      <c r="IZ750" s="209"/>
      <c r="JA750" s="209"/>
      <c r="JB750" s="209"/>
      <c r="JC750" s="209"/>
      <c r="JD750" s="209"/>
      <c r="JE750" s="209"/>
      <c r="JF750" s="209"/>
      <c r="JG750" s="209"/>
    </row>
    <row r="751" spans="102:267" hidden="1">
      <c r="CX751" s="211"/>
      <c r="CY751" s="217"/>
      <c r="CZ751" s="217"/>
      <c r="DA751" s="217"/>
      <c r="DB751" s="462"/>
      <c r="DC751" s="217"/>
      <c r="DD751" s="209"/>
      <c r="DE751" s="209"/>
      <c r="DF751" s="1561"/>
      <c r="DG751" s="1561"/>
      <c r="DH751" s="209"/>
      <c r="DI751" s="209"/>
      <c r="DJ751" s="217"/>
      <c r="DK751" s="209"/>
      <c r="DL751" s="217"/>
      <c r="DM751" s="209"/>
      <c r="DN751" s="209"/>
      <c r="DO751" s="209"/>
      <c r="DP751" s="209"/>
      <c r="DQ751" s="1561"/>
      <c r="DR751" s="209"/>
      <c r="DS751" s="209"/>
      <c r="DT751" s="209"/>
      <c r="DU751" s="209"/>
      <c r="DV751" s="209"/>
      <c r="DW751" s="1561"/>
      <c r="DX751" s="1561"/>
      <c r="DY751" s="209"/>
      <c r="DZ751" s="209"/>
      <c r="EA751" s="209"/>
      <c r="EB751" s="209"/>
      <c r="EC751" s="209"/>
      <c r="ED751" s="209"/>
      <c r="EE751" s="209"/>
      <c r="EF751" s="209"/>
      <c r="EG751" s="209"/>
      <c r="EH751" s="209"/>
      <c r="EI751" s="209"/>
      <c r="EJ751" s="299"/>
      <c r="EK751" s="220"/>
      <c r="EL751" s="209"/>
      <c r="EM751" s="209"/>
      <c r="EN751" s="211"/>
      <c r="EO751" s="211"/>
      <c r="EP751" s="217"/>
      <c r="EQ751" s="209"/>
      <c r="ER751" s="209"/>
      <c r="ES751" s="209"/>
      <c r="ET751" s="209"/>
      <c r="EU751" s="209"/>
      <c r="EV751" s="209"/>
      <c r="EW751" s="209"/>
      <c r="EX751" s="209"/>
      <c r="EY751" s="209"/>
      <c r="EZ751" s="209"/>
      <c r="FA751" s="209"/>
      <c r="FB751" s="209"/>
      <c r="FC751" s="209"/>
      <c r="FD751" s="209"/>
      <c r="FE751" s="209"/>
      <c r="FF751" s="220"/>
      <c r="FG751" s="220"/>
      <c r="FH751" s="209"/>
      <c r="FI751" s="209"/>
      <c r="FJ751" s="209"/>
      <c r="FK751" s="209"/>
      <c r="FL751" s="209"/>
      <c r="FM751" s="209"/>
      <c r="FN751" s="209"/>
      <c r="FO751" s="209"/>
      <c r="FP751" s="209"/>
      <c r="FQ751" s="209"/>
      <c r="FR751" s="209"/>
      <c r="FS751" s="209"/>
      <c r="FT751" s="209"/>
      <c r="FU751" s="209"/>
      <c r="FV751" s="209"/>
      <c r="FW751" s="209"/>
      <c r="FX751" s="209"/>
      <c r="FY751" s="209"/>
      <c r="FZ751" s="209"/>
      <c r="GA751" s="209"/>
      <c r="GB751" s="209"/>
      <c r="GC751" s="209"/>
      <c r="GD751" s="209"/>
      <c r="GE751" s="209"/>
      <c r="GF751" s="209"/>
      <c r="GG751" s="209"/>
      <c r="GH751" s="209"/>
      <c r="GI751" s="209"/>
      <c r="GJ751" s="209"/>
      <c r="GK751" s="209"/>
      <c r="GL751" s="209"/>
      <c r="GM751" s="209"/>
      <c r="GN751" s="209"/>
      <c r="GO751" s="209"/>
      <c r="GP751" s="209"/>
      <c r="GQ751" s="209"/>
      <c r="GR751" s="209"/>
      <c r="GS751" s="209"/>
      <c r="GT751" s="209"/>
      <c r="GU751" s="209"/>
      <c r="GV751" s="209"/>
      <c r="GW751" s="209"/>
      <c r="GX751" s="209"/>
      <c r="GY751" s="209"/>
      <c r="GZ751" s="209"/>
      <c r="HA751" s="209"/>
      <c r="HB751" s="209"/>
      <c r="HC751" s="209"/>
      <c r="HD751" s="209"/>
      <c r="HE751" s="209"/>
      <c r="HF751" s="209"/>
      <c r="HG751" s="209"/>
      <c r="HH751" s="209"/>
      <c r="HI751" s="209"/>
      <c r="HJ751" s="209"/>
      <c r="HK751" s="209"/>
      <c r="HL751" s="209"/>
      <c r="HM751" s="209"/>
      <c r="HN751" s="209"/>
      <c r="HO751" s="209"/>
      <c r="HP751" s="209"/>
      <c r="HQ751" s="209"/>
      <c r="HR751" s="209"/>
      <c r="HS751" s="209"/>
      <c r="HT751" s="209"/>
      <c r="HU751" s="209"/>
      <c r="HV751" s="209"/>
      <c r="HW751" s="209"/>
      <c r="HX751" s="209"/>
      <c r="HY751" s="209"/>
      <c r="HZ751" s="209"/>
      <c r="IA751" s="209"/>
      <c r="IB751" s="209"/>
      <c r="IC751" s="209"/>
      <c r="ID751" s="209"/>
      <c r="IE751" s="209"/>
      <c r="IF751" s="209"/>
      <c r="IG751" s="209"/>
      <c r="IH751" s="209"/>
      <c r="II751" s="209"/>
      <c r="IJ751" s="209"/>
      <c r="IK751" s="209"/>
      <c r="IL751" s="209"/>
      <c r="IM751" s="209"/>
      <c r="IN751" s="209"/>
      <c r="IO751" s="209"/>
      <c r="IP751" s="209"/>
      <c r="IQ751" s="209"/>
      <c r="IR751" s="209"/>
      <c r="IS751" s="209"/>
      <c r="IT751" s="209"/>
      <c r="IU751" s="209"/>
      <c r="IV751" s="209"/>
      <c r="IW751" s="209"/>
      <c r="IX751" s="209"/>
      <c r="IY751" s="209"/>
      <c r="IZ751" s="209"/>
      <c r="JA751" s="209"/>
      <c r="JB751" s="209"/>
      <c r="JC751" s="209"/>
      <c r="JD751" s="209"/>
      <c r="JE751" s="209"/>
      <c r="JF751" s="209"/>
      <c r="JG751" s="209"/>
    </row>
    <row r="752" spans="102:267" hidden="1">
      <c r="CX752" s="211"/>
      <c r="CY752" s="217"/>
      <c r="CZ752" s="217"/>
      <c r="DA752" s="217"/>
      <c r="DB752" s="462"/>
      <c r="DC752" s="217"/>
      <c r="DD752" s="209"/>
      <c r="DE752" s="209"/>
      <c r="DF752" s="1561"/>
      <c r="DG752" s="1561"/>
      <c r="DH752" s="209"/>
      <c r="DI752" s="209"/>
      <c r="DJ752" s="217"/>
      <c r="DK752" s="209"/>
      <c r="DL752" s="217"/>
      <c r="DM752" s="209"/>
      <c r="DN752" s="209"/>
      <c r="DO752" s="209"/>
      <c r="DP752" s="209"/>
      <c r="DQ752" s="1561"/>
      <c r="DR752" s="209"/>
      <c r="DS752" s="209"/>
      <c r="DT752" s="209"/>
      <c r="DU752" s="209"/>
      <c r="DV752" s="209"/>
      <c r="DW752" s="1561"/>
      <c r="DX752" s="1561"/>
      <c r="DY752" s="209"/>
      <c r="DZ752" s="209"/>
      <c r="EA752" s="209"/>
      <c r="EB752" s="209"/>
      <c r="EC752" s="209"/>
      <c r="ED752" s="209"/>
      <c r="EE752" s="209"/>
      <c r="EF752" s="209"/>
      <c r="EG752" s="209"/>
      <c r="EH752" s="209"/>
      <c r="EI752" s="209"/>
      <c r="EJ752" s="299"/>
      <c r="EK752" s="220"/>
      <c r="EL752" s="209"/>
      <c r="EM752" s="209"/>
      <c r="EN752" s="211"/>
      <c r="EO752" s="211"/>
      <c r="EP752" s="217"/>
      <c r="EQ752" s="209"/>
      <c r="ER752" s="209"/>
      <c r="ES752" s="209"/>
      <c r="ET752" s="209"/>
      <c r="EU752" s="209"/>
      <c r="EV752" s="209"/>
      <c r="EW752" s="209"/>
      <c r="EX752" s="209"/>
      <c r="EY752" s="209"/>
      <c r="EZ752" s="209"/>
      <c r="FA752" s="209"/>
      <c r="FB752" s="209"/>
      <c r="FC752" s="209"/>
      <c r="FD752" s="209"/>
      <c r="FE752" s="209"/>
      <c r="FF752" s="220"/>
      <c r="FG752" s="220"/>
      <c r="FH752" s="209"/>
      <c r="FI752" s="209"/>
      <c r="FJ752" s="209"/>
      <c r="FK752" s="209"/>
      <c r="FL752" s="209"/>
      <c r="FM752" s="209"/>
      <c r="FN752" s="209"/>
      <c r="FO752" s="209"/>
      <c r="FP752" s="209"/>
      <c r="FQ752" s="209"/>
      <c r="FR752" s="209"/>
      <c r="FS752" s="209"/>
      <c r="FT752" s="209"/>
      <c r="FU752" s="209"/>
      <c r="FV752" s="209"/>
      <c r="FW752" s="209"/>
      <c r="FX752" s="209"/>
      <c r="FY752" s="209"/>
      <c r="FZ752" s="209"/>
      <c r="GA752" s="209"/>
      <c r="GB752" s="209"/>
      <c r="GC752" s="209"/>
      <c r="GD752" s="209"/>
      <c r="GE752" s="209"/>
      <c r="GF752" s="209"/>
      <c r="GG752" s="209"/>
      <c r="GH752" s="209"/>
      <c r="GI752" s="209"/>
      <c r="GJ752" s="209"/>
      <c r="GK752" s="209"/>
      <c r="GL752" s="209"/>
      <c r="GM752" s="209"/>
      <c r="GN752" s="209"/>
      <c r="GO752" s="209"/>
      <c r="GP752" s="209"/>
      <c r="GQ752" s="209"/>
      <c r="GR752" s="209"/>
      <c r="GS752" s="209"/>
      <c r="GT752" s="209"/>
      <c r="GU752" s="209"/>
      <c r="GV752" s="209"/>
      <c r="GW752" s="209"/>
      <c r="GX752" s="209"/>
      <c r="GY752" s="209"/>
      <c r="GZ752" s="209"/>
      <c r="HA752" s="209"/>
      <c r="HB752" s="209"/>
      <c r="HC752" s="209"/>
      <c r="HD752" s="209"/>
      <c r="HE752" s="209"/>
      <c r="HF752" s="209"/>
      <c r="HG752" s="209"/>
      <c r="HH752" s="209"/>
      <c r="HI752" s="209"/>
      <c r="HJ752" s="209"/>
      <c r="HK752" s="209"/>
      <c r="HL752" s="209"/>
      <c r="HM752" s="209"/>
      <c r="HN752" s="209"/>
      <c r="HO752" s="209"/>
      <c r="HP752" s="209"/>
      <c r="HQ752" s="209"/>
      <c r="HR752" s="209"/>
      <c r="HS752" s="209"/>
      <c r="HT752" s="209"/>
      <c r="HU752" s="209"/>
      <c r="HV752" s="209"/>
      <c r="HW752" s="209"/>
      <c r="HX752" s="209"/>
      <c r="HY752" s="209"/>
      <c r="HZ752" s="209"/>
      <c r="IA752" s="209"/>
      <c r="IB752" s="209"/>
      <c r="IC752" s="209"/>
      <c r="ID752" s="209"/>
      <c r="IE752" s="209"/>
      <c r="IF752" s="209"/>
      <c r="IG752" s="209"/>
      <c r="IH752" s="209"/>
      <c r="II752" s="209"/>
      <c r="IJ752" s="209"/>
      <c r="IK752" s="209"/>
      <c r="IL752" s="209"/>
      <c r="IM752" s="209"/>
      <c r="IN752" s="209"/>
      <c r="IO752" s="209"/>
      <c r="IP752" s="209"/>
      <c r="IQ752" s="209"/>
      <c r="IR752" s="209"/>
      <c r="IS752" s="209"/>
      <c r="IT752" s="209"/>
      <c r="IU752" s="209"/>
      <c r="IV752" s="209"/>
      <c r="IW752" s="209"/>
      <c r="IX752" s="209"/>
      <c r="IY752" s="209"/>
      <c r="IZ752" s="209"/>
      <c r="JA752" s="209"/>
      <c r="JB752" s="209"/>
      <c r="JC752" s="209"/>
      <c r="JD752" s="209"/>
      <c r="JE752" s="209"/>
      <c r="JF752" s="209"/>
      <c r="JG752" s="209"/>
    </row>
    <row r="753" spans="102:267" hidden="1">
      <c r="CX753" s="211"/>
      <c r="CY753" s="217"/>
      <c r="CZ753" s="217"/>
      <c r="DA753" s="217"/>
      <c r="DB753" s="462"/>
      <c r="DC753" s="217"/>
      <c r="DD753" s="209"/>
      <c r="DE753" s="209"/>
      <c r="DF753" s="1561"/>
      <c r="DG753" s="1561"/>
      <c r="DH753" s="209"/>
      <c r="DI753" s="209"/>
      <c r="DJ753" s="217"/>
      <c r="DK753" s="209"/>
      <c r="DL753" s="217"/>
      <c r="DM753" s="209"/>
      <c r="DN753" s="209"/>
      <c r="DO753" s="209"/>
      <c r="DP753" s="209"/>
      <c r="DQ753" s="1561"/>
      <c r="DR753" s="209"/>
      <c r="DS753" s="209"/>
      <c r="DT753" s="209"/>
      <c r="DU753" s="209"/>
      <c r="DV753" s="209"/>
      <c r="DW753" s="1561"/>
      <c r="DX753" s="1561"/>
      <c r="DY753" s="209"/>
      <c r="DZ753" s="209"/>
      <c r="EA753" s="209"/>
      <c r="EB753" s="209"/>
      <c r="EC753" s="209"/>
      <c r="ED753" s="209"/>
      <c r="EE753" s="209"/>
      <c r="EF753" s="209"/>
      <c r="EG753" s="209"/>
      <c r="EH753" s="209"/>
      <c r="EI753" s="209"/>
      <c r="EJ753" s="299"/>
      <c r="EK753" s="220"/>
      <c r="EL753" s="209"/>
      <c r="EM753" s="209"/>
      <c r="EN753" s="211"/>
      <c r="EO753" s="211"/>
      <c r="EP753" s="217"/>
      <c r="EQ753" s="209"/>
      <c r="ER753" s="209"/>
      <c r="ES753" s="209"/>
      <c r="ET753" s="209"/>
      <c r="EU753" s="209"/>
      <c r="EV753" s="209"/>
      <c r="EW753" s="209"/>
      <c r="EX753" s="209"/>
      <c r="EY753" s="209"/>
      <c r="EZ753" s="209"/>
      <c r="FA753" s="209"/>
      <c r="FB753" s="209"/>
      <c r="FC753" s="209"/>
      <c r="FD753" s="209"/>
      <c r="FE753" s="209"/>
      <c r="FF753" s="220"/>
      <c r="FG753" s="220"/>
      <c r="FH753" s="209"/>
      <c r="FI753" s="209"/>
      <c r="FJ753" s="209"/>
      <c r="FK753" s="209"/>
      <c r="FL753" s="209"/>
      <c r="FM753" s="209"/>
      <c r="FN753" s="209"/>
      <c r="FO753" s="209"/>
      <c r="FP753" s="209"/>
      <c r="FQ753" s="209"/>
      <c r="FR753" s="209"/>
      <c r="FS753" s="209"/>
      <c r="FT753" s="209"/>
      <c r="FU753" s="209"/>
      <c r="FV753" s="209"/>
      <c r="FW753" s="209"/>
      <c r="FX753" s="209"/>
      <c r="FY753" s="209"/>
      <c r="FZ753" s="209"/>
      <c r="GA753" s="209"/>
      <c r="GB753" s="209"/>
      <c r="GC753" s="209"/>
      <c r="GD753" s="209"/>
      <c r="GE753" s="209"/>
      <c r="GF753" s="209"/>
      <c r="GG753" s="209"/>
      <c r="GH753" s="209"/>
      <c r="GI753" s="209"/>
      <c r="GJ753" s="209"/>
      <c r="GK753" s="209"/>
      <c r="GL753" s="209"/>
      <c r="GM753" s="209"/>
      <c r="GN753" s="209"/>
      <c r="GO753" s="209"/>
      <c r="GP753" s="209"/>
      <c r="GQ753" s="209"/>
      <c r="GR753" s="209"/>
      <c r="GS753" s="209"/>
      <c r="GT753" s="209"/>
      <c r="GU753" s="209"/>
      <c r="GV753" s="209"/>
      <c r="GW753" s="209"/>
      <c r="GX753" s="209"/>
      <c r="GY753" s="209"/>
      <c r="GZ753" s="209"/>
      <c r="HA753" s="209"/>
      <c r="HB753" s="209"/>
      <c r="HC753" s="209"/>
      <c r="HD753" s="209"/>
      <c r="HE753" s="209"/>
      <c r="HF753" s="209"/>
      <c r="HG753" s="209"/>
      <c r="HH753" s="209"/>
      <c r="HI753" s="209"/>
      <c r="HJ753" s="209"/>
      <c r="HK753" s="209"/>
      <c r="HL753" s="209"/>
      <c r="HM753" s="209"/>
      <c r="HN753" s="209"/>
      <c r="HO753" s="209"/>
      <c r="HP753" s="209"/>
      <c r="HQ753" s="209"/>
      <c r="HR753" s="209"/>
      <c r="HS753" s="209"/>
      <c r="HT753" s="209"/>
      <c r="HU753" s="209"/>
      <c r="HV753" s="209"/>
      <c r="HW753" s="209"/>
      <c r="HX753" s="209"/>
      <c r="HY753" s="209"/>
      <c r="HZ753" s="209"/>
      <c r="IA753" s="209"/>
      <c r="IB753" s="209"/>
      <c r="IC753" s="209"/>
      <c r="ID753" s="209"/>
      <c r="IE753" s="209"/>
      <c r="IF753" s="209"/>
      <c r="IG753" s="209"/>
      <c r="IH753" s="209"/>
      <c r="II753" s="209"/>
      <c r="IJ753" s="209"/>
      <c r="IK753" s="209"/>
      <c r="IL753" s="209"/>
      <c r="IM753" s="209"/>
      <c r="IN753" s="209"/>
      <c r="IO753" s="209"/>
      <c r="IP753" s="209"/>
      <c r="IQ753" s="209"/>
      <c r="IR753" s="209"/>
      <c r="IS753" s="209"/>
      <c r="IT753" s="209"/>
      <c r="IU753" s="209"/>
      <c r="IV753" s="209"/>
      <c r="IW753" s="209"/>
      <c r="IX753" s="209"/>
      <c r="IY753" s="209"/>
      <c r="IZ753" s="209"/>
      <c r="JA753" s="209"/>
      <c r="JB753" s="209"/>
      <c r="JC753" s="209"/>
      <c r="JD753" s="209"/>
      <c r="JE753" s="209"/>
      <c r="JF753" s="209"/>
      <c r="JG753" s="209"/>
    </row>
    <row r="754" spans="102:267" hidden="1">
      <c r="CX754" s="211"/>
      <c r="CY754" s="217"/>
      <c r="CZ754" s="217"/>
      <c r="DA754" s="217"/>
      <c r="DB754" s="462"/>
      <c r="DC754" s="217"/>
      <c r="DD754" s="209"/>
      <c r="DE754" s="209"/>
      <c r="DF754" s="1561"/>
      <c r="DG754" s="1561"/>
      <c r="DH754" s="209"/>
      <c r="DI754" s="209"/>
      <c r="DJ754" s="217"/>
      <c r="DK754" s="209"/>
      <c r="DL754" s="217"/>
      <c r="DM754" s="209"/>
      <c r="DN754" s="209"/>
      <c r="DO754" s="209"/>
      <c r="DP754" s="209"/>
      <c r="DQ754" s="1561"/>
      <c r="DR754" s="209"/>
      <c r="DS754" s="209"/>
      <c r="DT754" s="209"/>
      <c r="DU754" s="209"/>
      <c r="DV754" s="209"/>
      <c r="DW754" s="1561"/>
      <c r="DX754" s="1561"/>
      <c r="DY754" s="209"/>
      <c r="DZ754" s="209"/>
      <c r="EA754" s="209"/>
      <c r="EB754" s="209"/>
      <c r="EC754" s="209"/>
      <c r="ED754" s="209"/>
      <c r="EE754" s="209"/>
      <c r="EF754" s="209"/>
      <c r="EG754" s="209"/>
      <c r="EH754" s="209"/>
      <c r="EI754" s="209"/>
      <c r="EJ754" s="299"/>
      <c r="EK754" s="220"/>
      <c r="EL754" s="209"/>
      <c r="EM754" s="209"/>
      <c r="EN754" s="211"/>
      <c r="EO754" s="211"/>
      <c r="EP754" s="217"/>
      <c r="EQ754" s="209"/>
      <c r="ER754" s="209"/>
      <c r="ES754" s="209"/>
      <c r="ET754" s="209"/>
      <c r="EU754" s="209"/>
      <c r="EV754" s="209"/>
      <c r="EW754" s="209"/>
      <c r="EX754" s="209"/>
      <c r="EY754" s="209"/>
      <c r="EZ754" s="209"/>
      <c r="FA754" s="209"/>
      <c r="FB754" s="209"/>
      <c r="FC754" s="209"/>
      <c r="FD754" s="209"/>
      <c r="FE754" s="209"/>
      <c r="FF754" s="220"/>
      <c r="FG754" s="220"/>
      <c r="FH754" s="209"/>
      <c r="FI754" s="209"/>
      <c r="FJ754" s="209"/>
      <c r="FK754" s="209"/>
      <c r="FL754" s="209"/>
      <c r="FM754" s="209"/>
      <c r="FN754" s="209"/>
      <c r="FO754" s="209"/>
      <c r="FP754" s="209"/>
      <c r="FQ754" s="209"/>
      <c r="FR754" s="209"/>
      <c r="FS754" s="209"/>
      <c r="FT754" s="209"/>
      <c r="FU754" s="209"/>
      <c r="FV754" s="209"/>
      <c r="FW754" s="209"/>
      <c r="FX754" s="209"/>
      <c r="FY754" s="209"/>
      <c r="FZ754" s="209"/>
      <c r="GA754" s="209"/>
      <c r="GB754" s="209"/>
      <c r="GC754" s="209"/>
      <c r="GD754" s="209"/>
      <c r="GE754" s="209"/>
      <c r="GF754" s="209"/>
      <c r="GG754" s="209"/>
      <c r="GH754" s="209"/>
      <c r="GI754" s="209"/>
      <c r="GJ754" s="209"/>
      <c r="GK754" s="209"/>
      <c r="GL754" s="209"/>
      <c r="GM754" s="209"/>
      <c r="GN754" s="209"/>
      <c r="GO754" s="209"/>
      <c r="GP754" s="209"/>
      <c r="GQ754" s="209"/>
      <c r="GR754" s="209"/>
      <c r="GS754" s="209"/>
      <c r="GT754" s="209"/>
      <c r="GU754" s="209"/>
      <c r="GV754" s="209"/>
      <c r="GW754" s="209"/>
      <c r="GX754" s="209"/>
      <c r="GY754" s="209"/>
      <c r="GZ754" s="209"/>
      <c r="HA754" s="209"/>
      <c r="HB754" s="209"/>
      <c r="HC754" s="209"/>
      <c r="HD754" s="209"/>
      <c r="HE754" s="209"/>
      <c r="HF754" s="209"/>
      <c r="HG754" s="209"/>
      <c r="HH754" s="209"/>
      <c r="HI754" s="209"/>
      <c r="HJ754" s="209"/>
      <c r="HK754" s="209"/>
      <c r="HL754" s="209"/>
      <c r="HM754" s="209"/>
      <c r="HN754" s="209"/>
      <c r="HO754" s="209"/>
      <c r="HP754" s="209"/>
      <c r="HQ754" s="209"/>
      <c r="HR754" s="209"/>
      <c r="HS754" s="209"/>
      <c r="HT754" s="209"/>
      <c r="HU754" s="209"/>
      <c r="HV754" s="209"/>
      <c r="HW754" s="209"/>
      <c r="HX754" s="209"/>
      <c r="HY754" s="209"/>
      <c r="HZ754" s="209"/>
      <c r="IA754" s="209"/>
      <c r="IB754" s="209"/>
      <c r="IC754" s="209"/>
      <c r="ID754" s="209"/>
      <c r="IE754" s="209"/>
      <c r="IF754" s="209"/>
      <c r="IG754" s="209"/>
      <c r="IH754" s="209"/>
      <c r="II754" s="209"/>
      <c r="IJ754" s="209"/>
      <c r="IK754" s="209"/>
      <c r="IL754" s="209"/>
      <c r="IM754" s="209"/>
      <c r="IN754" s="209"/>
      <c r="IO754" s="209"/>
      <c r="IP754" s="209"/>
      <c r="IQ754" s="209"/>
      <c r="IR754" s="209"/>
      <c r="IS754" s="209"/>
      <c r="IT754" s="209"/>
      <c r="IU754" s="209"/>
      <c r="IV754" s="209"/>
      <c r="IW754" s="209"/>
      <c r="IX754" s="209"/>
      <c r="IY754" s="209"/>
      <c r="IZ754" s="209"/>
      <c r="JA754" s="209"/>
      <c r="JB754" s="209"/>
      <c r="JC754" s="209"/>
      <c r="JD754" s="209"/>
      <c r="JE754" s="209"/>
      <c r="JF754" s="209"/>
      <c r="JG754" s="209"/>
    </row>
    <row r="755" spans="102:267" hidden="1">
      <c r="CX755" s="211"/>
      <c r="CY755" s="217"/>
      <c r="CZ755" s="217"/>
      <c r="DA755" s="217"/>
      <c r="DB755" s="462"/>
      <c r="DC755" s="217"/>
      <c r="DD755" s="209"/>
      <c r="DE755" s="209"/>
      <c r="DF755" s="1561"/>
      <c r="DG755" s="1561"/>
      <c r="DH755" s="209"/>
      <c r="DI755" s="209"/>
      <c r="DJ755" s="217"/>
      <c r="DK755" s="209"/>
      <c r="DL755" s="217"/>
      <c r="DM755" s="209"/>
      <c r="DN755" s="209"/>
      <c r="DO755" s="209"/>
      <c r="DP755" s="209"/>
      <c r="DQ755" s="1561"/>
      <c r="DR755" s="209"/>
      <c r="DS755" s="209"/>
      <c r="DT755" s="209"/>
      <c r="DU755" s="209"/>
      <c r="DV755" s="209"/>
      <c r="DW755" s="1561"/>
      <c r="DX755" s="1561"/>
      <c r="DY755" s="209"/>
      <c r="DZ755" s="209"/>
      <c r="EA755" s="209"/>
      <c r="EB755" s="209"/>
      <c r="EC755" s="209"/>
      <c r="ED755" s="209"/>
      <c r="EE755" s="209"/>
      <c r="EF755" s="209"/>
      <c r="EG755" s="209"/>
      <c r="EH755" s="209"/>
      <c r="EI755" s="209"/>
      <c r="EJ755" s="299"/>
      <c r="EK755" s="220"/>
      <c r="EL755" s="209"/>
      <c r="EM755" s="209"/>
      <c r="EN755" s="211"/>
      <c r="EO755" s="211"/>
      <c r="EP755" s="217"/>
      <c r="EQ755" s="209"/>
      <c r="ER755" s="209"/>
      <c r="ES755" s="209"/>
      <c r="ET755" s="209"/>
      <c r="EU755" s="209"/>
      <c r="EV755" s="209"/>
      <c r="EW755" s="209"/>
      <c r="EX755" s="209"/>
      <c r="EY755" s="209"/>
      <c r="EZ755" s="209"/>
      <c r="FA755" s="209"/>
      <c r="FB755" s="209"/>
      <c r="FC755" s="209"/>
      <c r="FD755" s="209"/>
      <c r="FE755" s="209"/>
      <c r="FF755" s="220"/>
      <c r="FG755" s="220"/>
      <c r="FH755" s="209"/>
      <c r="FI755" s="209"/>
      <c r="FJ755" s="209"/>
      <c r="FK755" s="209"/>
      <c r="FL755" s="209"/>
      <c r="FM755" s="209"/>
      <c r="FN755" s="209"/>
      <c r="FO755" s="209"/>
      <c r="FP755" s="209"/>
      <c r="FQ755" s="209"/>
      <c r="FR755" s="209"/>
      <c r="FS755" s="209"/>
      <c r="FT755" s="209"/>
      <c r="FU755" s="209"/>
      <c r="FV755" s="209"/>
      <c r="FW755" s="209"/>
      <c r="FX755" s="209"/>
      <c r="FY755" s="209"/>
      <c r="FZ755" s="209"/>
      <c r="GA755" s="209"/>
      <c r="GB755" s="209"/>
      <c r="GC755" s="209"/>
      <c r="GD755" s="209"/>
      <c r="GE755" s="209"/>
      <c r="GF755" s="209"/>
      <c r="GG755" s="209"/>
      <c r="GH755" s="209"/>
      <c r="GI755" s="209"/>
      <c r="GJ755" s="209"/>
      <c r="GK755" s="209"/>
      <c r="GL755" s="209"/>
      <c r="GM755" s="209"/>
      <c r="GN755" s="209"/>
      <c r="GO755" s="209"/>
      <c r="GP755" s="209"/>
      <c r="GQ755" s="209"/>
      <c r="GR755" s="209"/>
      <c r="GS755" s="209"/>
      <c r="GT755" s="209"/>
      <c r="GU755" s="209"/>
      <c r="GV755" s="209"/>
      <c r="GW755" s="209"/>
      <c r="GX755" s="209"/>
      <c r="GY755" s="209"/>
      <c r="GZ755" s="209"/>
      <c r="HA755" s="209"/>
      <c r="HB755" s="209"/>
      <c r="HC755" s="209"/>
      <c r="HD755" s="209"/>
      <c r="HE755" s="209"/>
      <c r="HF755" s="209"/>
      <c r="HG755" s="209"/>
      <c r="HH755" s="209"/>
      <c r="HI755" s="209"/>
      <c r="HJ755" s="209"/>
      <c r="HK755" s="209"/>
      <c r="HL755" s="209"/>
      <c r="HM755" s="209"/>
      <c r="HN755" s="209"/>
      <c r="HO755" s="209"/>
      <c r="HP755" s="209"/>
      <c r="HQ755" s="209"/>
      <c r="HR755" s="209"/>
      <c r="HS755" s="209"/>
      <c r="HT755" s="209"/>
      <c r="HU755" s="209"/>
      <c r="HV755" s="209"/>
      <c r="HW755" s="209"/>
      <c r="HX755" s="209"/>
      <c r="HY755" s="209"/>
      <c r="HZ755" s="209"/>
      <c r="IA755" s="209"/>
      <c r="IB755" s="209"/>
      <c r="IC755" s="209"/>
      <c r="ID755" s="209"/>
      <c r="IE755" s="209"/>
      <c r="IF755" s="209"/>
      <c r="IG755" s="209"/>
      <c r="IH755" s="209"/>
      <c r="II755" s="209"/>
      <c r="IJ755" s="209"/>
      <c r="IK755" s="209"/>
      <c r="IL755" s="209"/>
      <c r="IM755" s="209"/>
      <c r="IN755" s="209"/>
      <c r="IO755" s="209"/>
      <c r="IP755" s="209"/>
      <c r="IQ755" s="209"/>
      <c r="IR755" s="209"/>
      <c r="IS755" s="209"/>
      <c r="IT755" s="209"/>
      <c r="IU755" s="209"/>
      <c r="IV755" s="209"/>
      <c r="IW755" s="209"/>
      <c r="IX755" s="209"/>
      <c r="IY755" s="209"/>
      <c r="IZ755" s="209"/>
      <c r="JA755" s="209"/>
      <c r="JB755" s="209"/>
      <c r="JC755" s="209"/>
      <c r="JD755" s="209"/>
      <c r="JE755" s="209"/>
      <c r="JF755" s="209"/>
      <c r="JG755" s="209"/>
    </row>
    <row r="756" spans="102:267" hidden="1">
      <c r="CX756" s="211"/>
      <c r="CY756" s="217"/>
      <c r="CZ756" s="217"/>
      <c r="DA756" s="217"/>
      <c r="DB756" s="462"/>
      <c r="DC756" s="217"/>
      <c r="DD756" s="209"/>
      <c r="DE756" s="209"/>
      <c r="DF756" s="1561"/>
      <c r="DG756" s="1561"/>
      <c r="DH756" s="209"/>
      <c r="DI756" s="209"/>
      <c r="DJ756" s="217"/>
      <c r="DK756" s="209"/>
      <c r="DL756" s="217"/>
      <c r="DM756" s="209"/>
      <c r="DN756" s="209"/>
      <c r="DO756" s="209"/>
      <c r="DP756" s="209"/>
      <c r="DQ756" s="1561"/>
      <c r="DR756" s="209"/>
      <c r="DS756" s="209"/>
      <c r="DT756" s="209"/>
      <c r="DU756" s="209"/>
      <c r="DV756" s="209"/>
      <c r="DW756" s="1561"/>
      <c r="DX756" s="1561"/>
      <c r="DY756" s="209"/>
      <c r="DZ756" s="209"/>
      <c r="EA756" s="209"/>
      <c r="EB756" s="209"/>
      <c r="EC756" s="209"/>
      <c r="ED756" s="209"/>
      <c r="EE756" s="209"/>
      <c r="EF756" s="209"/>
      <c r="EG756" s="209"/>
      <c r="EH756" s="209"/>
      <c r="EI756" s="209"/>
      <c r="EJ756" s="299"/>
      <c r="EK756" s="220"/>
      <c r="EL756" s="209"/>
      <c r="EM756" s="209"/>
      <c r="EN756" s="211"/>
      <c r="EO756" s="211"/>
      <c r="EP756" s="217"/>
      <c r="EQ756" s="209"/>
      <c r="ER756" s="209"/>
      <c r="ES756" s="209"/>
      <c r="ET756" s="209"/>
      <c r="EU756" s="209"/>
      <c r="EV756" s="209"/>
      <c r="EW756" s="209"/>
      <c r="EX756" s="209"/>
      <c r="EY756" s="209"/>
      <c r="EZ756" s="209"/>
      <c r="FA756" s="209"/>
      <c r="FB756" s="209"/>
      <c r="FC756" s="209"/>
      <c r="FD756" s="209"/>
      <c r="FE756" s="209"/>
      <c r="FF756" s="220"/>
      <c r="FG756" s="220"/>
      <c r="FH756" s="209"/>
      <c r="FI756" s="209"/>
      <c r="FJ756" s="209"/>
      <c r="FK756" s="209"/>
      <c r="FL756" s="209"/>
      <c r="FM756" s="209"/>
      <c r="FN756" s="209"/>
      <c r="FO756" s="209"/>
      <c r="FP756" s="209"/>
      <c r="FQ756" s="209"/>
      <c r="FR756" s="209"/>
      <c r="FS756" s="209"/>
      <c r="FT756" s="209"/>
      <c r="FU756" s="209"/>
      <c r="FV756" s="209"/>
      <c r="FW756" s="209"/>
      <c r="FX756" s="209"/>
      <c r="FY756" s="209"/>
      <c r="FZ756" s="209"/>
      <c r="GA756" s="209"/>
      <c r="GB756" s="209"/>
      <c r="GC756" s="209"/>
      <c r="GD756" s="209"/>
      <c r="GE756" s="209"/>
      <c r="GF756" s="209"/>
      <c r="GG756" s="209"/>
      <c r="GH756" s="209"/>
      <c r="GI756" s="209"/>
      <c r="GJ756" s="209"/>
      <c r="GK756" s="209"/>
      <c r="GL756" s="209"/>
      <c r="GM756" s="209"/>
      <c r="GN756" s="209"/>
      <c r="GO756" s="209"/>
      <c r="GP756" s="209"/>
      <c r="GQ756" s="209"/>
      <c r="GR756" s="209"/>
      <c r="GS756" s="209"/>
      <c r="GT756" s="209"/>
      <c r="GU756" s="209"/>
      <c r="GV756" s="209"/>
      <c r="GW756" s="209"/>
      <c r="GX756" s="209"/>
      <c r="GY756" s="209"/>
      <c r="GZ756" s="209"/>
      <c r="HA756" s="209"/>
      <c r="HB756" s="209"/>
      <c r="HC756" s="209"/>
      <c r="HD756" s="209"/>
      <c r="HE756" s="209"/>
      <c r="HF756" s="209"/>
      <c r="HG756" s="209"/>
      <c r="HH756" s="209"/>
      <c r="HI756" s="209"/>
      <c r="HJ756" s="209"/>
      <c r="HK756" s="209"/>
      <c r="HL756" s="209"/>
      <c r="HM756" s="209"/>
      <c r="HN756" s="209"/>
      <c r="HO756" s="209"/>
      <c r="HP756" s="209"/>
      <c r="HQ756" s="209"/>
      <c r="HR756" s="209"/>
      <c r="HS756" s="209"/>
      <c r="HT756" s="209"/>
      <c r="HU756" s="209"/>
      <c r="HV756" s="209"/>
      <c r="HW756" s="209"/>
      <c r="HX756" s="209"/>
      <c r="HY756" s="209"/>
      <c r="HZ756" s="209"/>
      <c r="IA756" s="209"/>
      <c r="IB756" s="209"/>
      <c r="IC756" s="209"/>
      <c r="ID756" s="209"/>
      <c r="IE756" s="209"/>
      <c r="IF756" s="209"/>
      <c r="IG756" s="209"/>
      <c r="IH756" s="209"/>
      <c r="II756" s="209"/>
      <c r="IJ756" s="209"/>
      <c r="IK756" s="209"/>
      <c r="IL756" s="209"/>
      <c r="IM756" s="209"/>
      <c r="IN756" s="209"/>
      <c r="IO756" s="209"/>
      <c r="IP756" s="209"/>
      <c r="IQ756" s="209"/>
      <c r="IR756" s="209"/>
      <c r="IS756" s="209"/>
      <c r="IT756" s="209"/>
      <c r="IU756" s="209"/>
      <c r="IV756" s="209"/>
      <c r="IW756" s="209"/>
      <c r="IX756" s="209"/>
      <c r="IY756" s="209"/>
      <c r="IZ756" s="209"/>
      <c r="JA756" s="209"/>
      <c r="JB756" s="209"/>
      <c r="JC756" s="209"/>
      <c r="JD756" s="209"/>
      <c r="JE756" s="209"/>
      <c r="JF756" s="209"/>
      <c r="JG756" s="209"/>
    </row>
    <row r="757" spans="102:267" hidden="1">
      <c r="CX757" s="211"/>
      <c r="CY757" s="217"/>
      <c r="CZ757" s="217"/>
      <c r="DA757" s="217"/>
      <c r="DB757" s="462"/>
      <c r="DC757" s="217"/>
      <c r="DD757" s="209"/>
      <c r="DE757" s="209"/>
      <c r="DF757" s="1561"/>
      <c r="DG757" s="1561"/>
      <c r="DH757" s="209"/>
      <c r="DI757" s="209"/>
      <c r="DJ757" s="217"/>
      <c r="DK757" s="209"/>
      <c r="DL757" s="217"/>
      <c r="DM757" s="209"/>
      <c r="DN757" s="209"/>
      <c r="DO757" s="209"/>
      <c r="DP757" s="209"/>
      <c r="DQ757" s="1561"/>
      <c r="DR757" s="209"/>
      <c r="DS757" s="209"/>
      <c r="DT757" s="209"/>
      <c r="DU757" s="209"/>
      <c r="DV757" s="209"/>
      <c r="DW757" s="1561"/>
      <c r="DX757" s="1561"/>
      <c r="DY757" s="209"/>
      <c r="DZ757" s="209"/>
      <c r="EA757" s="209"/>
      <c r="EB757" s="209"/>
      <c r="EC757" s="209"/>
      <c r="ED757" s="209"/>
      <c r="EE757" s="209"/>
      <c r="EF757" s="209"/>
      <c r="EG757" s="209"/>
      <c r="EH757" s="209"/>
      <c r="EI757" s="209"/>
      <c r="EJ757" s="299"/>
      <c r="EK757" s="220"/>
      <c r="EL757" s="209"/>
      <c r="EM757" s="209"/>
      <c r="EN757" s="211"/>
      <c r="EO757" s="211"/>
      <c r="EP757" s="217"/>
      <c r="EQ757" s="209"/>
      <c r="ER757" s="209"/>
      <c r="ES757" s="209"/>
      <c r="ET757" s="209"/>
      <c r="EU757" s="209"/>
      <c r="EV757" s="209"/>
      <c r="EW757" s="209"/>
      <c r="EX757" s="209"/>
      <c r="EY757" s="209"/>
      <c r="EZ757" s="209"/>
      <c r="FA757" s="209"/>
      <c r="FB757" s="209"/>
      <c r="FC757" s="209"/>
      <c r="FD757" s="209"/>
      <c r="FE757" s="209"/>
      <c r="FF757" s="220"/>
      <c r="FG757" s="220"/>
      <c r="FH757" s="209"/>
      <c r="FI757" s="209"/>
      <c r="FJ757" s="209"/>
      <c r="FK757" s="209"/>
      <c r="FL757" s="209"/>
      <c r="FM757" s="209"/>
      <c r="FN757" s="209"/>
      <c r="FO757" s="209"/>
      <c r="FP757" s="209"/>
      <c r="FQ757" s="209"/>
      <c r="FR757" s="209"/>
      <c r="FS757" s="209"/>
      <c r="FT757" s="209"/>
      <c r="FU757" s="209"/>
      <c r="FV757" s="209"/>
      <c r="FW757" s="209"/>
      <c r="FX757" s="209"/>
      <c r="FY757" s="209"/>
      <c r="FZ757" s="209"/>
      <c r="GA757" s="209"/>
      <c r="GB757" s="209"/>
      <c r="GC757" s="209"/>
      <c r="GD757" s="209"/>
      <c r="GE757" s="209"/>
      <c r="GF757" s="209"/>
      <c r="GG757" s="209"/>
      <c r="GH757" s="209"/>
      <c r="GI757" s="209"/>
      <c r="GJ757" s="209"/>
      <c r="GK757" s="209"/>
      <c r="GL757" s="209"/>
      <c r="GM757" s="209"/>
      <c r="GN757" s="209"/>
      <c r="GO757" s="209"/>
      <c r="GP757" s="209"/>
      <c r="GQ757" s="209"/>
      <c r="GR757" s="209"/>
      <c r="GS757" s="209"/>
      <c r="GT757" s="209"/>
      <c r="GU757" s="209"/>
      <c r="GV757" s="209"/>
      <c r="GW757" s="209"/>
      <c r="GX757" s="209"/>
      <c r="GY757" s="209"/>
      <c r="GZ757" s="209"/>
      <c r="HA757" s="209"/>
      <c r="HB757" s="209"/>
      <c r="HC757" s="209"/>
      <c r="HD757" s="209"/>
      <c r="HE757" s="209"/>
      <c r="HF757" s="209"/>
      <c r="HG757" s="209"/>
      <c r="HH757" s="209"/>
      <c r="HI757" s="209"/>
      <c r="HJ757" s="209"/>
      <c r="HK757" s="209"/>
      <c r="HL757" s="209"/>
      <c r="HM757" s="209"/>
      <c r="HN757" s="209"/>
      <c r="HO757" s="209"/>
      <c r="HP757" s="209"/>
      <c r="HQ757" s="209"/>
      <c r="HR757" s="209"/>
      <c r="HS757" s="209"/>
      <c r="HT757" s="209"/>
      <c r="HU757" s="209"/>
      <c r="HV757" s="209"/>
      <c r="HW757" s="209"/>
      <c r="HX757" s="209"/>
      <c r="HY757" s="209"/>
      <c r="HZ757" s="209"/>
      <c r="IA757" s="209"/>
      <c r="IB757" s="209"/>
      <c r="IC757" s="209"/>
      <c r="ID757" s="209"/>
      <c r="IE757" s="209"/>
      <c r="IF757" s="209"/>
      <c r="IG757" s="209"/>
      <c r="IH757" s="209"/>
      <c r="II757" s="209"/>
      <c r="IJ757" s="209"/>
      <c r="IK757" s="209"/>
      <c r="IL757" s="209"/>
      <c r="IM757" s="209"/>
      <c r="IN757" s="209"/>
      <c r="IO757" s="209"/>
      <c r="IP757" s="209"/>
      <c r="IQ757" s="209"/>
      <c r="IR757" s="209"/>
      <c r="IS757" s="209"/>
      <c r="IT757" s="209"/>
      <c r="IU757" s="209"/>
      <c r="IV757" s="209"/>
      <c r="IW757" s="209"/>
      <c r="IX757" s="209"/>
      <c r="IY757" s="209"/>
      <c r="IZ757" s="209"/>
      <c r="JA757" s="209"/>
      <c r="JB757" s="209"/>
      <c r="JC757" s="209"/>
      <c r="JD757" s="209"/>
      <c r="JE757" s="209"/>
      <c r="JF757" s="209"/>
      <c r="JG757" s="209"/>
    </row>
    <row r="758" spans="102:267" hidden="1">
      <c r="CX758" s="211"/>
      <c r="CY758" s="217"/>
      <c r="CZ758" s="217"/>
      <c r="DA758" s="217"/>
      <c r="DB758" s="462"/>
      <c r="DC758" s="217"/>
      <c r="DD758" s="209"/>
      <c r="DE758" s="209"/>
      <c r="DF758" s="1561"/>
      <c r="DG758" s="1561"/>
      <c r="DH758" s="209"/>
      <c r="DI758" s="209"/>
      <c r="DJ758" s="217"/>
      <c r="DK758" s="209"/>
      <c r="DL758" s="217"/>
      <c r="DM758" s="209"/>
      <c r="DN758" s="209"/>
      <c r="DO758" s="209"/>
      <c r="DP758" s="209"/>
      <c r="DQ758" s="1561"/>
      <c r="DR758" s="209"/>
      <c r="DS758" s="209"/>
      <c r="DT758" s="209"/>
      <c r="DU758" s="209"/>
      <c r="DV758" s="209"/>
      <c r="DW758" s="1561"/>
      <c r="DX758" s="1561"/>
      <c r="DY758" s="209"/>
      <c r="DZ758" s="209"/>
      <c r="EA758" s="209"/>
      <c r="EB758" s="209"/>
      <c r="EC758" s="209"/>
      <c r="ED758" s="209"/>
      <c r="EE758" s="209"/>
      <c r="EF758" s="209"/>
      <c r="EG758" s="209"/>
      <c r="EH758" s="209"/>
      <c r="EI758" s="209"/>
      <c r="EJ758" s="299"/>
      <c r="EK758" s="220"/>
      <c r="EL758" s="209"/>
      <c r="EM758" s="209"/>
      <c r="EN758" s="211"/>
      <c r="EO758" s="211"/>
      <c r="EP758" s="217"/>
      <c r="EQ758" s="209"/>
      <c r="ER758" s="209"/>
      <c r="ES758" s="209"/>
      <c r="ET758" s="209"/>
      <c r="EU758" s="209"/>
      <c r="EV758" s="209"/>
      <c r="EW758" s="209"/>
      <c r="EX758" s="209"/>
      <c r="EY758" s="209"/>
      <c r="EZ758" s="209"/>
      <c r="FA758" s="209"/>
      <c r="FB758" s="209"/>
      <c r="FC758" s="209"/>
      <c r="FD758" s="209"/>
      <c r="FE758" s="209"/>
      <c r="FF758" s="220"/>
      <c r="FG758" s="220"/>
      <c r="FH758" s="209"/>
      <c r="FI758" s="209"/>
      <c r="FJ758" s="209"/>
      <c r="FK758" s="209"/>
      <c r="FL758" s="209"/>
      <c r="FM758" s="209"/>
      <c r="FN758" s="209"/>
      <c r="FO758" s="209"/>
      <c r="FP758" s="209"/>
      <c r="FQ758" s="209"/>
      <c r="FR758" s="209"/>
      <c r="FS758" s="209"/>
      <c r="FT758" s="209"/>
      <c r="FU758" s="209"/>
      <c r="FV758" s="209"/>
      <c r="FW758" s="209"/>
      <c r="FX758" s="209"/>
      <c r="FY758" s="209"/>
      <c r="FZ758" s="209"/>
      <c r="GA758" s="209"/>
      <c r="GB758" s="209"/>
      <c r="GC758" s="209"/>
      <c r="GD758" s="209"/>
      <c r="GE758" s="209"/>
      <c r="GF758" s="209"/>
      <c r="GG758" s="209"/>
      <c r="GH758" s="209"/>
      <c r="GI758" s="209"/>
      <c r="GJ758" s="209"/>
      <c r="GK758" s="209"/>
      <c r="GL758" s="209"/>
      <c r="GM758" s="209"/>
      <c r="GN758" s="209"/>
      <c r="GO758" s="209"/>
      <c r="GP758" s="209"/>
      <c r="GQ758" s="209"/>
      <c r="GR758" s="209"/>
      <c r="GS758" s="209"/>
      <c r="GT758" s="209"/>
      <c r="GU758" s="209"/>
      <c r="GV758" s="209"/>
      <c r="GW758" s="209"/>
      <c r="GX758" s="209"/>
      <c r="GY758" s="209"/>
      <c r="GZ758" s="209"/>
      <c r="HA758" s="209"/>
      <c r="HB758" s="209"/>
      <c r="HC758" s="209"/>
      <c r="HD758" s="209"/>
      <c r="HE758" s="209"/>
      <c r="HF758" s="209"/>
      <c r="HG758" s="209"/>
      <c r="HH758" s="209"/>
      <c r="HI758" s="209"/>
      <c r="HJ758" s="209"/>
      <c r="HK758" s="209"/>
      <c r="HL758" s="209"/>
      <c r="HM758" s="209"/>
      <c r="HN758" s="209"/>
      <c r="HO758" s="209"/>
      <c r="HP758" s="209"/>
      <c r="HQ758" s="209"/>
      <c r="HR758" s="209"/>
      <c r="HS758" s="209"/>
      <c r="HT758" s="209"/>
      <c r="HU758" s="209"/>
      <c r="HV758" s="209"/>
      <c r="HW758" s="209"/>
      <c r="HX758" s="209"/>
      <c r="HY758" s="209"/>
      <c r="HZ758" s="209"/>
      <c r="IA758" s="209"/>
      <c r="IB758" s="209"/>
      <c r="IC758" s="209"/>
      <c r="ID758" s="209"/>
      <c r="IE758" s="209"/>
      <c r="IF758" s="209"/>
      <c r="IG758" s="209"/>
      <c r="IH758" s="209"/>
      <c r="II758" s="209"/>
      <c r="IJ758" s="209"/>
      <c r="IK758" s="209"/>
      <c r="IL758" s="209"/>
      <c r="IM758" s="209"/>
      <c r="IN758" s="209"/>
      <c r="IO758" s="209"/>
      <c r="IP758" s="209"/>
      <c r="IQ758" s="209"/>
      <c r="IR758" s="209"/>
      <c r="IS758" s="209"/>
      <c r="IT758" s="209"/>
      <c r="IU758" s="209"/>
      <c r="IV758" s="209"/>
      <c r="IW758" s="209"/>
      <c r="IX758" s="209"/>
      <c r="IY758" s="209"/>
      <c r="IZ758" s="209"/>
      <c r="JA758" s="209"/>
      <c r="JB758" s="209"/>
      <c r="JC758" s="209"/>
      <c r="JD758" s="209"/>
      <c r="JE758" s="209"/>
      <c r="JF758" s="209"/>
      <c r="JG758" s="209"/>
    </row>
    <row r="759" spans="102:267" hidden="1">
      <c r="CX759" s="211"/>
      <c r="CY759" s="217"/>
      <c r="CZ759" s="217"/>
      <c r="DA759" s="217"/>
      <c r="DB759" s="462"/>
      <c r="DC759" s="217"/>
      <c r="DD759" s="209"/>
      <c r="DE759" s="209"/>
      <c r="DF759" s="1561"/>
      <c r="DG759" s="1561"/>
      <c r="DH759" s="209"/>
      <c r="DI759" s="209"/>
      <c r="DJ759" s="217"/>
      <c r="DK759" s="209"/>
      <c r="DL759" s="217"/>
      <c r="DM759" s="209"/>
      <c r="DN759" s="209"/>
      <c r="DO759" s="209"/>
      <c r="DP759" s="209"/>
      <c r="DQ759" s="1561"/>
      <c r="DR759" s="209"/>
      <c r="DS759" s="209"/>
      <c r="DT759" s="209"/>
      <c r="DU759" s="209"/>
      <c r="DV759" s="209"/>
      <c r="DW759" s="1561"/>
      <c r="DX759" s="1561"/>
      <c r="DY759" s="209"/>
      <c r="DZ759" s="209"/>
      <c r="EA759" s="209"/>
      <c r="EB759" s="209"/>
      <c r="EC759" s="209"/>
      <c r="ED759" s="209"/>
      <c r="EE759" s="209"/>
      <c r="EF759" s="209"/>
      <c r="EG759" s="209"/>
      <c r="EH759" s="209"/>
      <c r="EI759" s="209"/>
      <c r="EJ759" s="299"/>
      <c r="EK759" s="220"/>
      <c r="EL759" s="209"/>
      <c r="EM759" s="209"/>
      <c r="EN759" s="211"/>
      <c r="EO759" s="211"/>
      <c r="EP759" s="217"/>
      <c r="EQ759" s="209"/>
      <c r="ER759" s="209"/>
      <c r="ES759" s="209"/>
      <c r="ET759" s="209"/>
      <c r="EU759" s="209"/>
      <c r="EV759" s="209"/>
      <c r="EW759" s="209"/>
      <c r="EX759" s="209"/>
      <c r="EY759" s="209"/>
      <c r="EZ759" s="209"/>
      <c r="FA759" s="209"/>
      <c r="FB759" s="209"/>
      <c r="FC759" s="209"/>
      <c r="FD759" s="209"/>
      <c r="FE759" s="209"/>
      <c r="FF759" s="220"/>
      <c r="FG759" s="220"/>
      <c r="FH759" s="209"/>
      <c r="FI759" s="209"/>
      <c r="FJ759" s="209"/>
      <c r="FK759" s="209"/>
      <c r="FL759" s="209"/>
      <c r="FM759" s="209"/>
      <c r="FN759" s="209"/>
      <c r="FO759" s="209"/>
      <c r="FP759" s="209"/>
      <c r="FQ759" s="209"/>
      <c r="FR759" s="209"/>
      <c r="FS759" s="209"/>
      <c r="FT759" s="209"/>
      <c r="FU759" s="209"/>
      <c r="FV759" s="209"/>
      <c r="FW759" s="209"/>
      <c r="FX759" s="209"/>
      <c r="FY759" s="209"/>
      <c r="FZ759" s="209"/>
      <c r="GA759" s="209"/>
      <c r="GB759" s="209"/>
      <c r="GC759" s="209"/>
      <c r="GD759" s="209"/>
      <c r="GE759" s="209"/>
      <c r="GF759" s="209"/>
      <c r="GG759" s="209"/>
      <c r="GH759" s="209"/>
      <c r="GI759" s="209"/>
      <c r="GJ759" s="209"/>
      <c r="GK759" s="209"/>
      <c r="GL759" s="209"/>
      <c r="GM759" s="209"/>
      <c r="GN759" s="209"/>
      <c r="GO759" s="209"/>
      <c r="GP759" s="209"/>
      <c r="GQ759" s="209"/>
      <c r="GR759" s="209"/>
      <c r="GS759" s="209"/>
      <c r="GT759" s="209"/>
      <c r="GU759" s="209"/>
      <c r="GV759" s="209"/>
      <c r="GW759" s="209"/>
      <c r="GX759" s="209"/>
      <c r="GY759" s="209"/>
      <c r="GZ759" s="209"/>
      <c r="HA759" s="209"/>
      <c r="HB759" s="209"/>
      <c r="HC759" s="209"/>
      <c r="HD759" s="209"/>
      <c r="HE759" s="209"/>
      <c r="HF759" s="209"/>
      <c r="HG759" s="209"/>
      <c r="HH759" s="209"/>
      <c r="HI759" s="209"/>
      <c r="HJ759" s="209"/>
      <c r="HK759" s="209"/>
      <c r="HL759" s="209"/>
      <c r="HM759" s="209"/>
      <c r="HN759" s="209"/>
      <c r="HO759" s="209"/>
      <c r="HP759" s="209"/>
      <c r="HQ759" s="209"/>
      <c r="HR759" s="209"/>
      <c r="HS759" s="209"/>
      <c r="HT759" s="209"/>
      <c r="HU759" s="209"/>
      <c r="HV759" s="209"/>
      <c r="HW759" s="209"/>
      <c r="HX759" s="209"/>
      <c r="HY759" s="209"/>
      <c r="HZ759" s="209"/>
      <c r="IA759" s="209"/>
      <c r="IB759" s="209"/>
      <c r="IC759" s="209"/>
      <c r="ID759" s="209"/>
      <c r="IE759" s="209"/>
      <c r="IF759" s="209"/>
      <c r="IG759" s="209"/>
      <c r="IH759" s="209"/>
      <c r="II759" s="209"/>
      <c r="IJ759" s="209"/>
      <c r="IK759" s="209"/>
      <c r="IL759" s="209"/>
      <c r="IM759" s="209"/>
      <c r="IN759" s="209"/>
      <c r="IO759" s="209"/>
      <c r="IP759" s="209"/>
      <c r="IQ759" s="209"/>
      <c r="IR759" s="209"/>
      <c r="IS759" s="209"/>
      <c r="IT759" s="209"/>
      <c r="IU759" s="209"/>
      <c r="IV759" s="209"/>
      <c r="IW759" s="209"/>
      <c r="IX759" s="209"/>
      <c r="IY759" s="209"/>
      <c r="IZ759" s="209"/>
      <c r="JA759" s="209"/>
      <c r="JB759" s="209"/>
      <c r="JC759" s="209"/>
      <c r="JD759" s="209"/>
      <c r="JE759" s="209"/>
      <c r="JF759" s="209"/>
      <c r="JG759" s="209"/>
    </row>
    <row r="760" spans="102:267" hidden="1">
      <c r="CX760" s="211"/>
      <c r="CY760" s="217"/>
      <c r="CZ760" s="217"/>
      <c r="DA760" s="217"/>
      <c r="DB760" s="462"/>
      <c r="DC760" s="217"/>
      <c r="DD760" s="209"/>
      <c r="DE760" s="209"/>
      <c r="DF760" s="1561"/>
      <c r="DG760" s="1561"/>
      <c r="DH760" s="209"/>
      <c r="DI760" s="209"/>
      <c r="DJ760" s="217"/>
      <c r="DK760" s="209"/>
      <c r="DL760" s="217"/>
      <c r="DM760" s="209"/>
      <c r="DN760" s="209"/>
      <c r="DO760" s="209"/>
      <c r="DP760" s="209"/>
      <c r="DQ760" s="1561"/>
      <c r="DR760" s="209"/>
      <c r="DS760" s="209"/>
      <c r="DT760" s="209"/>
      <c r="DU760" s="209"/>
      <c r="DV760" s="209"/>
      <c r="DW760" s="1561"/>
      <c r="DX760" s="1561"/>
      <c r="DY760" s="209"/>
      <c r="DZ760" s="209"/>
      <c r="EA760" s="209"/>
      <c r="EB760" s="209"/>
      <c r="EC760" s="209"/>
      <c r="ED760" s="209"/>
      <c r="EE760" s="209"/>
      <c r="EF760" s="209"/>
      <c r="EG760" s="209"/>
      <c r="EH760" s="209"/>
      <c r="EI760" s="209"/>
      <c r="EJ760" s="299"/>
      <c r="EK760" s="220"/>
      <c r="EL760" s="209"/>
      <c r="EM760" s="209"/>
      <c r="EN760" s="211"/>
      <c r="EO760" s="211"/>
      <c r="EP760" s="217"/>
      <c r="EQ760" s="209"/>
      <c r="ER760" s="209"/>
      <c r="ES760" s="209"/>
      <c r="ET760" s="209"/>
      <c r="EU760" s="209"/>
      <c r="EV760" s="209"/>
      <c r="EW760" s="209"/>
      <c r="EX760" s="209"/>
      <c r="EY760" s="209"/>
      <c r="EZ760" s="209"/>
      <c r="FA760" s="209"/>
      <c r="FB760" s="209"/>
      <c r="FC760" s="209"/>
      <c r="FD760" s="209"/>
      <c r="FE760" s="209"/>
      <c r="FF760" s="220"/>
      <c r="FG760" s="220"/>
      <c r="FH760" s="209"/>
      <c r="FI760" s="209"/>
      <c r="FJ760" s="209"/>
      <c r="FK760" s="209"/>
      <c r="FL760" s="209"/>
      <c r="FM760" s="209"/>
      <c r="FN760" s="209"/>
      <c r="FO760" s="209"/>
      <c r="FP760" s="209"/>
      <c r="FQ760" s="209"/>
      <c r="FR760" s="209"/>
      <c r="FS760" s="209"/>
      <c r="FT760" s="209"/>
      <c r="FU760" s="209"/>
      <c r="FV760" s="209"/>
      <c r="FW760" s="209"/>
      <c r="FX760" s="209"/>
      <c r="FY760" s="209"/>
      <c r="FZ760" s="209"/>
      <c r="GA760" s="209"/>
      <c r="GB760" s="209"/>
      <c r="GC760" s="209"/>
      <c r="GD760" s="209"/>
      <c r="GE760" s="209"/>
      <c r="GF760" s="209"/>
      <c r="GG760" s="209"/>
      <c r="GH760" s="209"/>
      <c r="GI760" s="209"/>
      <c r="GJ760" s="209"/>
      <c r="GK760" s="209"/>
      <c r="GL760" s="209"/>
      <c r="GM760" s="209"/>
      <c r="GN760" s="209"/>
      <c r="GO760" s="209"/>
      <c r="GP760" s="209"/>
      <c r="GQ760" s="209"/>
      <c r="GR760" s="209"/>
      <c r="GS760" s="209"/>
      <c r="GT760" s="209"/>
      <c r="GU760" s="209"/>
      <c r="GV760" s="209"/>
      <c r="GW760" s="209"/>
      <c r="GX760" s="209"/>
      <c r="GY760" s="209"/>
      <c r="GZ760" s="209"/>
      <c r="HA760" s="209"/>
      <c r="HB760" s="209"/>
      <c r="HC760" s="209"/>
      <c r="HD760" s="209"/>
      <c r="HE760" s="209"/>
      <c r="HF760" s="209"/>
      <c r="HG760" s="209"/>
      <c r="HH760" s="209"/>
      <c r="HI760" s="209"/>
      <c r="HJ760" s="209"/>
      <c r="HK760" s="209"/>
      <c r="HL760" s="209"/>
      <c r="HM760" s="209"/>
      <c r="HN760" s="209"/>
      <c r="HO760" s="209"/>
      <c r="HP760" s="209"/>
      <c r="HQ760" s="209"/>
      <c r="HR760" s="209"/>
      <c r="HS760" s="209"/>
      <c r="HT760" s="209"/>
      <c r="HU760" s="209"/>
      <c r="HV760" s="209"/>
      <c r="HW760" s="209"/>
      <c r="HX760" s="209"/>
      <c r="HY760" s="209"/>
      <c r="HZ760" s="209"/>
      <c r="IA760" s="209"/>
      <c r="IB760" s="209"/>
      <c r="IC760" s="209"/>
      <c r="ID760" s="209"/>
      <c r="IE760" s="209"/>
      <c r="IF760" s="209"/>
      <c r="IG760" s="209"/>
      <c r="IH760" s="209"/>
      <c r="II760" s="209"/>
      <c r="IJ760" s="209"/>
      <c r="IK760" s="209"/>
      <c r="IL760" s="209"/>
      <c r="IM760" s="209"/>
      <c r="IN760" s="209"/>
      <c r="IO760" s="209"/>
      <c r="IP760" s="209"/>
      <c r="IQ760" s="209"/>
      <c r="IR760" s="209"/>
      <c r="IS760" s="209"/>
      <c r="IT760" s="209"/>
      <c r="IU760" s="209"/>
      <c r="IV760" s="209"/>
      <c r="IW760" s="209"/>
      <c r="IX760" s="209"/>
      <c r="IY760" s="209"/>
      <c r="IZ760" s="209"/>
      <c r="JA760" s="209"/>
      <c r="JB760" s="209"/>
      <c r="JC760" s="209"/>
      <c r="JD760" s="209"/>
      <c r="JE760" s="209"/>
      <c r="JF760" s="209"/>
      <c r="JG760" s="209"/>
    </row>
    <row r="761" spans="102:267" hidden="1">
      <c r="CX761" s="211"/>
      <c r="CY761" s="217"/>
      <c r="CZ761" s="217"/>
      <c r="DA761" s="217"/>
      <c r="DB761" s="462"/>
      <c r="DC761" s="217"/>
      <c r="DD761" s="209"/>
      <c r="DE761" s="209"/>
      <c r="DF761" s="1561"/>
      <c r="DG761" s="1561"/>
      <c r="DH761" s="209"/>
      <c r="DI761" s="209"/>
      <c r="DJ761" s="217"/>
      <c r="DK761" s="209"/>
      <c r="DL761" s="217"/>
      <c r="DM761" s="209"/>
      <c r="DN761" s="209"/>
      <c r="DO761" s="209"/>
      <c r="DP761" s="209"/>
      <c r="DQ761" s="1561"/>
      <c r="DR761" s="209"/>
      <c r="DS761" s="209"/>
      <c r="DT761" s="209"/>
      <c r="DU761" s="209"/>
      <c r="DV761" s="209"/>
      <c r="DW761" s="1561"/>
      <c r="DX761" s="1561"/>
      <c r="DY761" s="209"/>
      <c r="DZ761" s="209"/>
      <c r="EA761" s="209"/>
      <c r="EB761" s="209"/>
      <c r="EC761" s="209"/>
      <c r="ED761" s="209"/>
      <c r="EE761" s="209"/>
      <c r="EF761" s="209"/>
      <c r="EG761" s="209"/>
      <c r="EH761" s="209"/>
      <c r="EI761" s="209"/>
      <c r="EJ761" s="299"/>
      <c r="EK761" s="220"/>
      <c r="EL761" s="209"/>
      <c r="EM761" s="209"/>
      <c r="EN761" s="211"/>
      <c r="EO761" s="211"/>
      <c r="EP761" s="217"/>
      <c r="EQ761" s="209"/>
      <c r="ER761" s="209"/>
      <c r="ES761" s="209"/>
      <c r="ET761" s="209"/>
      <c r="EU761" s="209"/>
      <c r="EV761" s="209"/>
      <c r="EW761" s="209"/>
      <c r="EX761" s="209"/>
      <c r="EY761" s="209"/>
      <c r="EZ761" s="209"/>
      <c r="FA761" s="209"/>
      <c r="FB761" s="209"/>
      <c r="FC761" s="209"/>
      <c r="FD761" s="209"/>
      <c r="FE761" s="209"/>
      <c r="FF761" s="220"/>
      <c r="FG761" s="220"/>
      <c r="FH761" s="209"/>
      <c r="FI761" s="209"/>
      <c r="FJ761" s="209"/>
      <c r="FK761" s="209"/>
      <c r="FL761" s="209"/>
      <c r="FM761" s="209"/>
      <c r="FN761" s="209"/>
      <c r="FO761" s="209"/>
      <c r="FP761" s="209"/>
      <c r="FQ761" s="209"/>
      <c r="FR761" s="209"/>
      <c r="FS761" s="209"/>
      <c r="FT761" s="209"/>
      <c r="FU761" s="209"/>
      <c r="FV761" s="209"/>
      <c r="FW761" s="209"/>
      <c r="FX761" s="209"/>
      <c r="FY761" s="209"/>
      <c r="FZ761" s="209"/>
      <c r="GA761" s="209"/>
      <c r="GB761" s="209"/>
      <c r="GC761" s="209"/>
      <c r="GD761" s="209"/>
      <c r="GE761" s="209"/>
      <c r="GF761" s="209"/>
      <c r="GG761" s="209"/>
      <c r="GH761" s="209"/>
      <c r="GI761" s="209"/>
      <c r="GJ761" s="209"/>
      <c r="GK761" s="209"/>
      <c r="GL761" s="209"/>
      <c r="GM761" s="209"/>
      <c r="GN761" s="209"/>
      <c r="GO761" s="209"/>
      <c r="GP761" s="209"/>
      <c r="GQ761" s="209"/>
      <c r="GR761" s="209"/>
      <c r="GS761" s="209"/>
      <c r="GT761" s="209"/>
      <c r="GU761" s="209"/>
      <c r="GV761" s="209"/>
      <c r="GW761" s="209"/>
      <c r="GX761" s="209"/>
      <c r="GY761" s="209"/>
      <c r="GZ761" s="209"/>
      <c r="HA761" s="209"/>
      <c r="HB761" s="209"/>
      <c r="HC761" s="209"/>
      <c r="HD761" s="209"/>
      <c r="HE761" s="209"/>
      <c r="HF761" s="209"/>
      <c r="HG761" s="209"/>
      <c r="HH761" s="209"/>
      <c r="HI761" s="209"/>
      <c r="HJ761" s="209"/>
      <c r="HK761" s="209"/>
      <c r="HL761" s="209"/>
      <c r="HM761" s="209"/>
      <c r="HN761" s="209"/>
      <c r="HO761" s="209"/>
      <c r="HP761" s="209"/>
      <c r="HQ761" s="209"/>
      <c r="HR761" s="209"/>
      <c r="HS761" s="209"/>
      <c r="HT761" s="209"/>
      <c r="HU761" s="209"/>
      <c r="HV761" s="209"/>
      <c r="HW761" s="209"/>
      <c r="HX761" s="209"/>
      <c r="HY761" s="209"/>
      <c r="HZ761" s="209"/>
      <c r="IA761" s="209"/>
      <c r="IB761" s="209"/>
      <c r="IC761" s="209"/>
      <c r="ID761" s="209"/>
      <c r="IE761" s="209"/>
      <c r="IF761" s="209"/>
      <c r="IG761" s="209"/>
      <c r="IH761" s="209"/>
      <c r="II761" s="209"/>
      <c r="IJ761" s="209"/>
      <c r="IK761" s="209"/>
      <c r="IL761" s="209"/>
      <c r="IM761" s="209"/>
      <c r="IN761" s="209"/>
      <c r="IO761" s="209"/>
      <c r="IP761" s="209"/>
      <c r="IQ761" s="209"/>
      <c r="IR761" s="209"/>
      <c r="IS761" s="209"/>
      <c r="IT761" s="209"/>
      <c r="IU761" s="209"/>
      <c r="IV761" s="209"/>
      <c r="IW761" s="209"/>
      <c r="IX761" s="209"/>
      <c r="IY761" s="209"/>
      <c r="IZ761" s="209"/>
      <c r="JA761" s="209"/>
      <c r="JB761" s="209"/>
      <c r="JC761" s="209"/>
      <c r="JD761" s="209"/>
      <c r="JE761" s="209"/>
      <c r="JF761" s="209"/>
      <c r="JG761" s="209"/>
    </row>
    <row r="762" spans="102:267" hidden="1">
      <c r="CX762" s="211"/>
      <c r="CY762" s="217"/>
      <c r="CZ762" s="217"/>
      <c r="DA762" s="217"/>
      <c r="DB762" s="462"/>
      <c r="DC762" s="217"/>
      <c r="DD762" s="209"/>
      <c r="DE762" s="209"/>
      <c r="DF762" s="1561"/>
      <c r="DG762" s="1561"/>
      <c r="DH762" s="209"/>
      <c r="DI762" s="209"/>
      <c r="DJ762" s="217"/>
      <c r="DK762" s="209"/>
      <c r="DL762" s="217"/>
      <c r="DM762" s="209"/>
      <c r="DN762" s="209"/>
      <c r="DO762" s="209"/>
      <c r="DP762" s="209"/>
      <c r="DQ762" s="1561"/>
      <c r="DR762" s="209"/>
      <c r="DS762" s="209"/>
      <c r="DT762" s="209"/>
      <c r="DU762" s="209"/>
      <c r="DV762" s="209"/>
      <c r="DW762" s="1561"/>
      <c r="DX762" s="1561"/>
      <c r="DY762" s="209"/>
      <c r="DZ762" s="209"/>
      <c r="EA762" s="209"/>
      <c r="EB762" s="209"/>
      <c r="EC762" s="209"/>
      <c r="ED762" s="209"/>
      <c r="EE762" s="209"/>
      <c r="EF762" s="209"/>
      <c r="EG762" s="209"/>
      <c r="EH762" s="209"/>
      <c r="EI762" s="209"/>
      <c r="EJ762" s="299"/>
      <c r="EK762" s="220"/>
      <c r="EL762" s="209"/>
      <c r="EM762" s="209"/>
      <c r="EN762" s="211"/>
      <c r="EO762" s="211"/>
      <c r="EP762" s="217"/>
      <c r="EQ762" s="209"/>
      <c r="ER762" s="209"/>
      <c r="ES762" s="209"/>
      <c r="ET762" s="209"/>
      <c r="EU762" s="209"/>
      <c r="EV762" s="209"/>
      <c r="EW762" s="209"/>
      <c r="EX762" s="209"/>
      <c r="EY762" s="209"/>
      <c r="EZ762" s="209"/>
      <c r="FA762" s="209"/>
      <c r="FB762" s="209"/>
      <c r="FC762" s="209"/>
      <c r="FD762" s="209"/>
      <c r="FE762" s="209"/>
      <c r="FF762" s="220"/>
      <c r="FG762" s="220"/>
      <c r="FH762" s="209"/>
      <c r="FI762" s="209"/>
      <c r="FJ762" s="209"/>
      <c r="FK762" s="209"/>
      <c r="FL762" s="209"/>
      <c r="FM762" s="209"/>
      <c r="FN762" s="209"/>
      <c r="FO762" s="209"/>
      <c r="FP762" s="209"/>
      <c r="FQ762" s="209"/>
      <c r="FR762" s="209"/>
      <c r="FS762" s="209"/>
      <c r="FT762" s="209"/>
      <c r="FU762" s="209"/>
      <c r="FV762" s="209"/>
      <c r="FW762" s="209"/>
      <c r="FX762" s="209"/>
      <c r="FY762" s="209"/>
      <c r="FZ762" s="209"/>
      <c r="GA762" s="209"/>
      <c r="GB762" s="209"/>
      <c r="GC762" s="209"/>
      <c r="GD762" s="209"/>
      <c r="GE762" s="209"/>
      <c r="GF762" s="209"/>
      <c r="GG762" s="209"/>
      <c r="GH762" s="209"/>
      <c r="GI762" s="209"/>
      <c r="GJ762" s="209"/>
      <c r="GK762" s="209"/>
      <c r="GL762" s="209"/>
      <c r="GM762" s="209"/>
      <c r="GN762" s="209"/>
      <c r="GO762" s="209"/>
      <c r="GP762" s="209"/>
      <c r="GQ762" s="209"/>
      <c r="GR762" s="209"/>
      <c r="GS762" s="209"/>
      <c r="GT762" s="209"/>
      <c r="GU762" s="209"/>
      <c r="GV762" s="209"/>
      <c r="GW762" s="209"/>
      <c r="GX762" s="209"/>
      <c r="GY762" s="209"/>
      <c r="GZ762" s="209"/>
      <c r="HA762" s="209"/>
      <c r="HB762" s="209"/>
      <c r="HC762" s="209"/>
      <c r="HD762" s="209"/>
      <c r="HE762" s="209"/>
      <c r="HF762" s="209"/>
      <c r="HG762" s="209"/>
      <c r="HH762" s="209"/>
      <c r="HI762" s="209"/>
      <c r="HJ762" s="209"/>
      <c r="HK762" s="209"/>
      <c r="HL762" s="209"/>
      <c r="HM762" s="209"/>
      <c r="HN762" s="209"/>
      <c r="HO762" s="209"/>
      <c r="HP762" s="209"/>
      <c r="HQ762" s="209"/>
      <c r="HR762" s="209"/>
      <c r="HS762" s="209"/>
      <c r="HT762" s="209"/>
      <c r="HU762" s="209"/>
      <c r="HV762" s="209"/>
      <c r="HW762" s="209"/>
      <c r="HX762" s="209"/>
      <c r="HY762" s="209"/>
      <c r="HZ762" s="209"/>
      <c r="IA762" s="209"/>
      <c r="IB762" s="209"/>
      <c r="IC762" s="209"/>
      <c r="ID762" s="209"/>
      <c r="IE762" s="209"/>
      <c r="IF762" s="209"/>
      <c r="IG762" s="209"/>
      <c r="IH762" s="209"/>
      <c r="II762" s="209"/>
      <c r="IJ762" s="209"/>
      <c r="IK762" s="209"/>
      <c r="IL762" s="209"/>
      <c r="IM762" s="209"/>
      <c r="IN762" s="209"/>
      <c r="IO762" s="209"/>
      <c r="IP762" s="209"/>
      <c r="IQ762" s="209"/>
      <c r="IR762" s="209"/>
      <c r="IS762" s="209"/>
      <c r="IT762" s="209"/>
      <c r="IU762" s="209"/>
      <c r="IV762" s="209"/>
      <c r="IW762" s="209"/>
      <c r="IX762" s="209"/>
      <c r="IY762" s="209"/>
      <c r="IZ762" s="209"/>
      <c r="JA762" s="209"/>
      <c r="JB762" s="209"/>
      <c r="JC762" s="209"/>
      <c r="JD762" s="209"/>
      <c r="JE762" s="209"/>
      <c r="JF762" s="209"/>
      <c r="JG762" s="209"/>
    </row>
    <row r="763" spans="102:267" hidden="1">
      <c r="CX763" s="211"/>
      <c r="CY763" s="217"/>
      <c r="CZ763" s="217"/>
      <c r="DA763" s="217"/>
      <c r="DB763" s="462"/>
      <c r="DC763" s="217"/>
      <c r="DD763" s="209"/>
      <c r="DE763" s="209"/>
      <c r="DF763" s="1561"/>
      <c r="DG763" s="1561"/>
      <c r="DH763" s="209"/>
      <c r="DI763" s="209"/>
      <c r="DJ763" s="217"/>
      <c r="DK763" s="209"/>
      <c r="DL763" s="217"/>
      <c r="DM763" s="209"/>
      <c r="DN763" s="209"/>
      <c r="DO763" s="209"/>
      <c r="DP763" s="209"/>
      <c r="DQ763" s="1561"/>
      <c r="DR763" s="209"/>
      <c r="DS763" s="209"/>
      <c r="DT763" s="209"/>
      <c r="DU763" s="209"/>
      <c r="DV763" s="209"/>
      <c r="DW763" s="1561"/>
      <c r="DX763" s="1561"/>
      <c r="DY763" s="209"/>
      <c r="DZ763" s="209"/>
      <c r="EA763" s="209"/>
      <c r="EB763" s="209"/>
      <c r="EC763" s="209"/>
      <c r="ED763" s="209"/>
      <c r="EE763" s="209"/>
      <c r="EF763" s="209"/>
      <c r="EG763" s="209"/>
      <c r="EH763" s="209"/>
      <c r="EI763" s="209"/>
      <c r="EJ763" s="299"/>
      <c r="EK763" s="220"/>
      <c r="EL763" s="209"/>
      <c r="EM763" s="209"/>
      <c r="EN763" s="211"/>
      <c r="EO763" s="211"/>
      <c r="EP763" s="217"/>
      <c r="EQ763" s="209"/>
      <c r="ER763" s="209"/>
      <c r="ES763" s="209"/>
      <c r="ET763" s="209"/>
      <c r="EU763" s="209"/>
      <c r="EV763" s="209"/>
      <c r="EW763" s="209"/>
      <c r="EX763" s="209"/>
      <c r="EY763" s="209"/>
      <c r="EZ763" s="209"/>
      <c r="FA763" s="209"/>
      <c r="FB763" s="209"/>
      <c r="FC763" s="209"/>
      <c r="FD763" s="209"/>
      <c r="FE763" s="209"/>
      <c r="FF763" s="220"/>
      <c r="FG763" s="220"/>
      <c r="FH763" s="209"/>
      <c r="FI763" s="209"/>
      <c r="FJ763" s="209"/>
      <c r="FK763" s="209"/>
      <c r="FL763" s="209"/>
      <c r="FM763" s="209"/>
      <c r="FN763" s="209"/>
      <c r="FO763" s="209"/>
      <c r="FP763" s="209"/>
      <c r="FQ763" s="209"/>
      <c r="FR763" s="209"/>
      <c r="FS763" s="209"/>
      <c r="FT763" s="209"/>
      <c r="FU763" s="209"/>
      <c r="FV763" s="209"/>
      <c r="FW763" s="209"/>
      <c r="FX763" s="209"/>
      <c r="FY763" s="209"/>
      <c r="FZ763" s="209"/>
      <c r="GA763" s="209"/>
      <c r="GB763" s="209"/>
      <c r="GC763" s="209"/>
      <c r="GD763" s="209"/>
      <c r="GE763" s="209"/>
      <c r="GF763" s="209"/>
      <c r="GG763" s="209"/>
      <c r="GH763" s="209"/>
      <c r="GI763" s="209"/>
      <c r="GJ763" s="209"/>
      <c r="GK763" s="209"/>
      <c r="GL763" s="209"/>
      <c r="GM763" s="209"/>
      <c r="GN763" s="209"/>
      <c r="GO763" s="209"/>
      <c r="GP763" s="209"/>
      <c r="GQ763" s="209"/>
      <c r="GR763" s="209"/>
      <c r="GS763" s="209"/>
      <c r="GT763" s="209"/>
      <c r="GU763" s="209"/>
      <c r="GV763" s="209"/>
      <c r="GW763" s="209"/>
      <c r="GX763" s="209"/>
      <c r="GY763" s="209"/>
      <c r="GZ763" s="209"/>
      <c r="HA763" s="209"/>
      <c r="HB763" s="209"/>
      <c r="HC763" s="209"/>
      <c r="HD763" s="209"/>
      <c r="HE763" s="209"/>
      <c r="HF763" s="209"/>
      <c r="HG763" s="209"/>
      <c r="HH763" s="209"/>
      <c r="HI763" s="209"/>
      <c r="HJ763" s="209"/>
      <c r="HK763" s="209"/>
      <c r="HL763" s="209"/>
      <c r="HM763" s="209"/>
      <c r="HN763" s="209"/>
      <c r="HO763" s="209"/>
      <c r="HP763" s="209"/>
      <c r="HQ763" s="209"/>
      <c r="HR763" s="209"/>
      <c r="HS763" s="209"/>
      <c r="HT763" s="209"/>
      <c r="HU763" s="209"/>
      <c r="HV763" s="209"/>
      <c r="HW763" s="209"/>
      <c r="HX763" s="209"/>
      <c r="HY763" s="209"/>
      <c r="HZ763" s="209"/>
      <c r="IA763" s="209"/>
      <c r="IB763" s="209"/>
      <c r="IC763" s="209"/>
      <c r="ID763" s="209"/>
      <c r="IE763" s="209"/>
      <c r="IF763" s="209"/>
      <c r="IG763" s="209"/>
      <c r="IH763" s="209"/>
      <c r="II763" s="209"/>
      <c r="IJ763" s="209"/>
      <c r="IK763" s="209"/>
      <c r="IL763" s="209"/>
      <c r="IM763" s="209"/>
      <c r="IN763" s="209"/>
      <c r="IO763" s="209"/>
      <c r="IP763" s="209"/>
      <c r="IQ763" s="209"/>
      <c r="IR763" s="209"/>
      <c r="IS763" s="209"/>
      <c r="IT763" s="209"/>
      <c r="IU763" s="209"/>
      <c r="IV763" s="209"/>
      <c r="IW763" s="209"/>
      <c r="IX763" s="209"/>
      <c r="IY763" s="209"/>
      <c r="IZ763" s="209"/>
      <c r="JA763" s="209"/>
      <c r="JB763" s="209"/>
      <c r="JC763" s="209"/>
      <c r="JD763" s="209"/>
      <c r="JE763" s="209"/>
      <c r="JF763" s="209"/>
      <c r="JG763" s="209"/>
    </row>
    <row r="764" spans="102:267" hidden="1">
      <c r="CX764" s="211"/>
      <c r="CY764" s="217"/>
      <c r="CZ764" s="217"/>
      <c r="DA764" s="217"/>
      <c r="DB764" s="462"/>
      <c r="DC764" s="217"/>
      <c r="DD764" s="209"/>
      <c r="DE764" s="209"/>
      <c r="DF764" s="1561"/>
      <c r="DG764" s="1561"/>
      <c r="DH764" s="209"/>
      <c r="DI764" s="209"/>
      <c r="DJ764" s="217"/>
      <c r="DK764" s="209"/>
      <c r="DL764" s="217"/>
      <c r="DM764" s="209"/>
      <c r="DN764" s="209"/>
      <c r="DO764" s="209"/>
      <c r="DP764" s="209"/>
      <c r="DQ764" s="1561"/>
      <c r="DR764" s="209"/>
      <c r="DS764" s="209"/>
      <c r="DT764" s="209"/>
      <c r="DU764" s="209"/>
      <c r="DV764" s="209"/>
      <c r="DW764" s="1561"/>
      <c r="DX764" s="1561"/>
      <c r="DY764" s="209"/>
      <c r="DZ764" s="209"/>
      <c r="EA764" s="209"/>
      <c r="EB764" s="209"/>
      <c r="EC764" s="209"/>
      <c r="ED764" s="209"/>
      <c r="EE764" s="209"/>
      <c r="EF764" s="209"/>
      <c r="EG764" s="209"/>
      <c r="EH764" s="209"/>
      <c r="EI764" s="209"/>
      <c r="EJ764" s="299"/>
      <c r="EK764" s="220"/>
      <c r="EL764" s="209"/>
      <c r="EM764" s="209"/>
      <c r="EN764" s="211"/>
      <c r="EO764" s="211"/>
      <c r="EP764" s="217"/>
      <c r="EQ764" s="209"/>
      <c r="ER764" s="209"/>
      <c r="ES764" s="209"/>
      <c r="ET764" s="209"/>
      <c r="EU764" s="209"/>
      <c r="EV764" s="209"/>
      <c r="EW764" s="209"/>
      <c r="EX764" s="209"/>
      <c r="EY764" s="209"/>
      <c r="EZ764" s="209"/>
      <c r="FA764" s="209"/>
      <c r="FB764" s="209"/>
      <c r="FC764" s="209"/>
      <c r="FD764" s="209"/>
      <c r="FE764" s="209"/>
      <c r="FF764" s="220"/>
      <c r="FG764" s="220"/>
      <c r="FH764" s="209"/>
      <c r="FI764" s="209"/>
      <c r="FJ764" s="209"/>
      <c r="FK764" s="209"/>
      <c r="FL764" s="209"/>
      <c r="FM764" s="209"/>
      <c r="FN764" s="209"/>
      <c r="FO764" s="209"/>
      <c r="FP764" s="209"/>
      <c r="FQ764" s="209"/>
      <c r="FR764" s="209"/>
      <c r="FS764" s="209"/>
      <c r="FT764" s="209"/>
      <c r="FU764" s="209"/>
      <c r="FV764" s="209"/>
      <c r="FW764" s="209"/>
      <c r="FX764" s="209"/>
      <c r="FY764" s="209"/>
      <c r="FZ764" s="209"/>
      <c r="GA764" s="209"/>
      <c r="GB764" s="209"/>
      <c r="GC764" s="209"/>
      <c r="GD764" s="209"/>
      <c r="GE764" s="209"/>
      <c r="GF764" s="209"/>
      <c r="GG764" s="209"/>
      <c r="GH764" s="209"/>
      <c r="GI764" s="209"/>
      <c r="GJ764" s="209"/>
      <c r="GK764" s="209"/>
      <c r="GL764" s="209"/>
      <c r="GM764" s="209"/>
      <c r="GN764" s="209"/>
      <c r="GO764" s="209"/>
      <c r="GP764" s="209"/>
      <c r="GQ764" s="209"/>
      <c r="GR764" s="209"/>
      <c r="GS764" s="209"/>
      <c r="GT764" s="209"/>
      <c r="GU764" s="209"/>
      <c r="GV764" s="209"/>
      <c r="GW764" s="209"/>
      <c r="GX764" s="209"/>
      <c r="GY764" s="209"/>
      <c r="GZ764" s="209"/>
      <c r="HA764" s="209"/>
      <c r="HB764" s="209"/>
      <c r="HC764" s="209"/>
      <c r="HD764" s="209"/>
      <c r="HE764" s="209"/>
      <c r="HF764" s="209"/>
      <c r="HG764" s="209"/>
      <c r="HH764" s="209"/>
      <c r="HI764" s="209"/>
      <c r="HJ764" s="209"/>
      <c r="HK764" s="209"/>
      <c r="HL764" s="209"/>
      <c r="HM764" s="209"/>
      <c r="HN764" s="209"/>
      <c r="HO764" s="209"/>
      <c r="HP764" s="209"/>
      <c r="HQ764" s="209"/>
      <c r="HR764" s="209"/>
      <c r="HS764" s="209"/>
      <c r="HT764" s="209"/>
      <c r="HU764" s="209"/>
      <c r="HV764" s="209"/>
      <c r="HW764" s="209"/>
      <c r="HX764" s="209"/>
      <c r="HY764" s="209"/>
      <c r="HZ764" s="209"/>
      <c r="IA764" s="209"/>
      <c r="IB764" s="209"/>
      <c r="IC764" s="209"/>
      <c r="ID764" s="209"/>
      <c r="IE764" s="209"/>
      <c r="IF764" s="209"/>
      <c r="IG764" s="209"/>
      <c r="IH764" s="209"/>
      <c r="II764" s="209"/>
      <c r="IJ764" s="209"/>
      <c r="IK764" s="209"/>
      <c r="IL764" s="209"/>
      <c r="IM764" s="209"/>
      <c r="IN764" s="209"/>
      <c r="IO764" s="209"/>
      <c r="IP764" s="209"/>
      <c r="IQ764" s="209"/>
      <c r="IR764" s="209"/>
      <c r="IS764" s="209"/>
      <c r="IT764" s="209"/>
      <c r="IU764" s="209"/>
      <c r="IV764" s="209"/>
      <c r="IW764" s="209"/>
      <c r="IX764" s="209"/>
      <c r="IY764" s="209"/>
      <c r="IZ764" s="209"/>
      <c r="JA764" s="209"/>
      <c r="JB764" s="209"/>
      <c r="JC764" s="209"/>
      <c r="JD764" s="209"/>
      <c r="JE764" s="209"/>
      <c r="JF764" s="209"/>
      <c r="JG764" s="209"/>
    </row>
    <row r="765" spans="102:267" hidden="1">
      <c r="CX765" s="211"/>
      <c r="CY765" s="217"/>
      <c r="CZ765" s="217"/>
      <c r="DA765" s="217"/>
      <c r="DB765" s="462"/>
      <c r="DC765" s="217"/>
      <c r="DD765" s="209"/>
      <c r="DE765" s="209"/>
      <c r="DF765" s="1561"/>
      <c r="DG765" s="1561"/>
      <c r="DH765" s="209"/>
      <c r="DI765" s="209"/>
      <c r="DJ765" s="217"/>
      <c r="DK765" s="209"/>
      <c r="DL765" s="217"/>
      <c r="DM765" s="209"/>
      <c r="DN765" s="209"/>
      <c r="DO765" s="209"/>
      <c r="DP765" s="209"/>
      <c r="DQ765" s="1561"/>
      <c r="DR765" s="209"/>
      <c r="DS765" s="209"/>
      <c r="DT765" s="209"/>
      <c r="DU765" s="209"/>
      <c r="DV765" s="209"/>
      <c r="DW765" s="1561"/>
      <c r="DX765" s="1561"/>
      <c r="DY765" s="209"/>
      <c r="DZ765" s="209"/>
      <c r="EA765" s="209"/>
      <c r="EB765" s="209"/>
      <c r="EC765" s="209"/>
      <c r="ED765" s="209"/>
      <c r="EE765" s="209"/>
      <c r="EF765" s="209"/>
      <c r="EG765" s="209"/>
      <c r="EH765" s="209"/>
      <c r="EI765" s="209"/>
      <c r="EJ765" s="299"/>
      <c r="EK765" s="220"/>
      <c r="EL765" s="209"/>
      <c r="EM765" s="209"/>
      <c r="EN765" s="211"/>
      <c r="EO765" s="211"/>
      <c r="EP765" s="217"/>
      <c r="EQ765" s="209"/>
      <c r="ER765" s="209"/>
      <c r="ES765" s="209"/>
      <c r="ET765" s="209"/>
      <c r="EU765" s="209"/>
      <c r="EV765" s="209"/>
      <c r="EW765" s="209"/>
      <c r="EX765" s="209"/>
      <c r="EY765" s="209"/>
      <c r="EZ765" s="209"/>
      <c r="FA765" s="209"/>
      <c r="FB765" s="209"/>
      <c r="FC765" s="209"/>
      <c r="FD765" s="209"/>
      <c r="FE765" s="209"/>
      <c r="FF765" s="220"/>
      <c r="FG765" s="220"/>
      <c r="FH765" s="209"/>
      <c r="FI765" s="209"/>
      <c r="FJ765" s="209"/>
      <c r="FK765" s="209"/>
      <c r="FL765" s="209"/>
      <c r="FM765" s="209"/>
      <c r="FN765" s="209"/>
      <c r="FO765" s="209"/>
      <c r="FP765" s="209"/>
      <c r="FQ765" s="209"/>
      <c r="FR765" s="209"/>
      <c r="FS765" s="209"/>
      <c r="FT765" s="209"/>
      <c r="FU765" s="209"/>
      <c r="FV765" s="209"/>
      <c r="FW765" s="209"/>
      <c r="FX765" s="209"/>
      <c r="FY765" s="209"/>
      <c r="FZ765" s="209"/>
      <c r="GA765" s="209"/>
      <c r="GB765" s="209"/>
      <c r="GC765" s="209"/>
      <c r="GD765" s="209"/>
      <c r="GE765" s="209"/>
      <c r="GF765" s="209"/>
      <c r="GG765" s="209"/>
      <c r="GH765" s="209"/>
      <c r="GI765" s="209"/>
      <c r="GJ765" s="209"/>
      <c r="GK765" s="209"/>
      <c r="GL765" s="209"/>
      <c r="GM765" s="209"/>
      <c r="GN765" s="209"/>
      <c r="GO765" s="209"/>
      <c r="GP765" s="209"/>
      <c r="GQ765" s="209"/>
      <c r="GR765" s="209"/>
      <c r="GS765" s="209"/>
      <c r="GT765" s="209"/>
      <c r="GU765" s="209"/>
      <c r="GV765" s="209"/>
      <c r="GW765" s="209"/>
      <c r="GX765" s="209"/>
      <c r="GY765" s="209"/>
      <c r="GZ765" s="209"/>
      <c r="HA765" s="209"/>
      <c r="HB765" s="209"/>
      <c r="HC765" s="209"/>
      <c r="HD765" s="209"/>
      <c r="HE765" s="209"/>
      <c r="HF765" s="209"/>
      <c r="HG765" s="209"/>
      <c r="HH765" s="209"/>
      <c r="HI765" s="209"/>
      <c r="HJ765" s="209"/>
      <c r="HK765" s="209"/>
      <c r="HL765" s="209"/>
      <c r="HM765" s="209"/>
      <c r="HN765" s="209"/>
      <c r="HO765" s="209"/>
      <c r="HP765" s="209"/>
      <c r="HQ765" s="209"/>
      <c r="HR765" s="209"/>
      <c r="HS765" s="209"/>
      <c r="HT765" s="209"/>
      <c r="HU765" s="209"/>
      <c r="HV765" s="209"/>
      <c r="HW765" s="209"/>
      <c r="HX765" s="209"/>
      <c r="HY765" s="209"/>
      <c r="HZ765" s="209"/>
      <c r="IA765" s="209"/>
      <c r="IB765" s="209"/>
      <c r="IC765" s="209"/>
      <c r="ID765" s="209"/>
      <c r="IE765" s="209"/>
      <c r="IF765" s="209"/>
      <c r="IG765" s="209"/>
      <c r="IH765" s="209"/>
      <c r="II765" s="209"/>
      <c r="IJ765" s="209"/>
      <c r="IK765" s="209"/>
      <c r="IL765" s="209"/>
      <c r="IM765" s="209"/>
      <c r="IN765" s="209"/>
      <c r="IO765" s="209"/>
      <c r="IP765" s="209"/>
      <c r="IQ765" s="209"/>
      <c r="IR765" s="209"/>
      <c r="IS765" s="209"/>
      <c r="IT765" s="209"/>
      <c r="IU765" s="209"/>
      <c r="IV765" s="209"/>
      <c r="IW765" s="209"/>
      <c r="IX765" s="209"/>
      <c r="IY765" s="209"/>
      <c r="IZ765" s="209"/>
      <c r="JA765" s="209"/>
      <c r="JB765" s="209"/>
      <c r="JC765" s="209"/>
      <c r="JD765" s="209"/>
      <c r="JE765" s="209"/>
      <c r="JF765" s="209"/>
      <c r="JG765" s="209"/>
    </row>
    <row r="766" spans="102:267" hidden="1">
      <c r="CX766" s="211"/>
      <c r="CY766" s="217"/>
      <c r="CZ766" s="217"/>
      <c r="DA766" s="217"/>
      <c r="DB766" s="462"/>
      <c r="DC766" s="217"/>
      <c r="DD766" s="209"/>
      <c r="DE766" s="209"/>
      <c r="DF766" s="1561"/>
      <c r="DG766" s="1561"/>
      <c r="DH766" s="209"/>
      <c r="DI766" s="209"/>
      <c r="DJ766" s="217"/>
      <c r="DK766" s="209"/>
      <c r="DL766" s="217"/>
      <c r="DM766" s="209"/>
      <c r="DN766" s="209"/>
      <c r="DO766" s="209"/>
      <c r="DP766" s="209"/>
      <c r="DQ766" s="1561"/>
      <c r="DR766" s="209"/>
      <c r="DS766" s="209"/>
      <c r="DT766" s="209"/>
      <c r="DU766" s="209"/>
      <c r="DV766" s="209"/>
      <c r="DW766" s="1561"/>
      <c r="DX766" s="1561"/>
      <c r="DY766" s="209"/>
      <c r="DZ766" s="209"/>
      <c r="EA766" s="209"/>
      <c r="EB766" s="209"/>
      <c r="EC766" s="209"/>
      <c r="ED766" s="209"/>
      <c r="EE766" s="209"/>
      <c r="EF766" s="209"/>
      <c r="EG766" s="209"/>
      <c r="EH766" s="209"/>
      <c r="EI766" s="209"/>
      <c r="EJ766" s="299"/>
      <c r="EK766" s="220"/>
      <c r="EL766" s="209"/>
      <c r="EM766" s="209"/>
      <c r="EN766" s="211"/>
      <c r="EO766" s="211"/>
      <c r="EP766" s="217"/>
      <c r="EQ766" s="209"/>
      <c r="ER766" s="209"/>
      <c r="ES766" s="209"/>
      <c r="ET766" s="209"/>
      <c r="EU766" s="209"/>
      <c r="EV766" s="209"/>
      <c r="EW766" s="209"/>
      <c r="EX766" s="209"/>
      <c r="EY766" s="209"/>
      <c r="EZ766" s="209"/>
      <c r="FA766" s="209"/>
      <c r="FB766" s="209"/>
      <c r="FC766" s="209"/>
      <c r="FD766" s="209"/>
      <c r="FE766" s="209"/>
      <c r="FF766" s="220"/>
      <c r="FG766" s="220"/>
      <c r="FH766" s="209"/>
      <c r="FI766" s="209"/>
      <c r="FJ766" s="209"/>
      <c r="FK766" s="209"/>
      <c r="FL766" s="209"/>
      <c r="FM766" s="209"/>
      <c r="FN766" s="209"/>
      <c r="FO766" s="209"/>
      <c r="FP766" s="209"/>
      <c r="FQ766" s="209"/>
      <c r="FR766" s="209"/>
      <c r="FS766" s="209"/>
      <c r="FT766" s="209"/>
      <c r="FU766" s="209"/>
      <c r="FV766" s="209"/>
      <c r="FW766" s="209"/>
      <c r="FX766" s="209"/>
      <c r="FY766" s="209"/>
      <c r="FZ766" s="209"/>
      <c r="GA766" s="209"/>
      <c r="GB766" s="209"/>
      <c r="GC766" s="209"/>
      <c r="GD766" s="209"/>
      <c r="GE766" s="209"/>
      <c r="GF766" s="209"/>
      <c r="GG766" s="209"/>
      <c r="GH766" s="209"/>
      <c r="GI766" s="209"/>
      <c r="GJ766" s="209"/>
      <c r="GK766" s="209"/>
      <c r="GL766" s="209"/>
      <c r="GM766" s="209"/>
      <c r="GN766" s="209"/>
      <c r="GO766" s="209"/>
      <c r="GP766" s="209"/>
      <c r="GQ766" s="209"/>
      <c r="GR766" s="209"/>
      <c r="GS766" s="209"/>
      <c r="GT766" s="209"/>
      <c r="GU766" s="209"/>
      <c r="GV766" s="209"/>
      <c r="GW766" s="209"/>
      <c r="GX766" s="209"/>
      <c r="GY766" s="209"/>
      <c r="GZ766" s="209"/>
      <c r="HA766" s="209"/>
      <c r="HB766" s="209"/>
      <c r="HC766" s="209"/>
      <c r="HD766" s="209"/>
      <c r="HE766" s="209"/>
      <c r="HF766" s="209"/>
      <c r="HG766" s="209"/>
      <c r="HH766" s="209"/>
      <c r="HI766" s="209"/>
      <c r="HJ766" s="209"/>
      <c r="HK766" s="209"/>
      <c r="HL766" s="209"/>
      <c r="HM766" s="209"/>
      <c r="HN766" s="209"/>
      <c r="HO766" s="209"/>
      <c r="HP766" s="209"/>
      <c r="HQ766" s="209"/>
      <c r="HR766" s="209"/>
      <c r="HS766" s="209"/>
      <c r="HT766" s="209"/>
      <c r="HU766" s="209"/>
      <c r="HV766" s="209"/>
      <c r="HW766" s="209"/>
      <c r="HX766" s="209"/>
      <c r="HY766" s="209"/>
      <c r="HZ766" s="209"/>
      <c r="IA766" s="209"/>
      <c r="IB766" s="209"/>
      <c r="IC766" s="209"/>
      <c r="ID766" s="209"/>
      <c r="IE766" s="209"/>
      <c r="IF766" s="209"/>
      <c r="IG766" s="209"/>
      <c r="IH766" s="209"/>
      <c r="II766" s="209"/>
      <c r="IJ766" s="209"/>
      <c r="IK766" s="209"/>
      <c r="IL766" s="209"/>
      <c r="IM766" s="209"/>
      <c r="IN766" s="209"/>
      <c r="IO766" s="209"/>
      <c r="IP766" s="209"/>
      <c r="IQ766" s="209"/>
      <c r="IR766" s="209"/>
      <c r="IS766" s="209"/>
      <c r="IT766" s="209"/>
      <c r="IU766" s="209"/>
      <c r="IV766" s="209"/>
      <c r="IW766" s="209"/>
      <c r="IX766" s="209"/>
      <c r="IY766" s="209"/>
      <c r="IZ766" s="209"/>
      <c r="JA766" s="209"/>
      <c r="JB766" s="209"/>
      <c r="JC766" s="209"/>
      <c r="JD766" s="209"/>
      <c r="JE766" s="209"/>
      <c r="JF766" s="209"/>
      <c r="JG766" s="209"/>
    </row>
    <row r="767" spans="102:267" hidden="1">
      <c r="CX767" s="211"/>
      <c r="CY767" s="217"/>
      <c r="CZ767" s="217"/>
      <c r="DA767" s="217"/>
      <c r="DB767" s="462"/>
      <c r="DC767" s="217"/>
      <c r="DD767" s="209"/>
      <c r="DE767" s="209"/>
      <c r="DF767" s="1561"/>
      <c r="DG767" s="1561"/>
      <c r="DH767" s="209"/>
      <c r="DI767" s="209"/>
      <c r="DJ767" s="217"/>
      <c r="DK767" s="209"/>
      <c r="DL767" s="217"/>
      <c r="DM767" s="209"/>
      <c r="DN767" s="209"/>
      <c r="DO767" s="209"/>
      <c r="DP767" s="209"/>
      <c r="DQ767" s="1561"/>
      <c r="DR767" s="209"/>
      <c r="DS767" s="209"/>
      <c r="DT767" s="209"/>
      <c r="DU767" s="209"/>
      <c r="DV767" s="209"/>
      <c r="DW767" s="1561"/>
      <c r="DX767" s="1561"/>
      <c r="DY767" s="209"/>
      <c r="DZ767" s="209"/>
      <c r="EA767" s="209"/>
      <c r="EB767" s="209"/>
      <c r="EC767" s="209"/>
      <c r="ED767" s="209"/>
      <c r="EE767" s="209"/>
      <c r="EF767" s="209"/>
      <c r="EG767" s="209"/>
      <c r="EH767" s="209"/>
      <c r="EI767" s="209"/>
      <c r="EJ767" s="299"/>
      <c r="EK767" s="220"/>
      <c r="EL767" s="209"/>
      <c r="EM767" s="209"/>
      <c r="EN767" s="211"/>
      <c r="EO767" s="211"/>
      <c r="EP767" s="217"/>
      <c r="EQ767" s="209"/>
      <c r="ER767" s="209"/>
      <c r="ES767" s="209"/>
      <c r="ET767" s="209"/>
      <c r="EU767" s="209"/>
      <c r="EV767" s="209"/>
      <c r="EW767" s="209"/>
      <c r="EX767" s="209"/>
      <c r="EY767" s="209"/>
      <c r="EZ767" s="209"/>
      <c r="FA767" s="209"/>
      <c r="FB767" s="209"/>
      <c r="FC767" s="209"/>
      <c r="FD767" s="209"/>
      <c r="FE767" s="209"/>
      <c r="FF767" s="220"/>
      <c r="FG767" s="220"/>
      <c r="FH767" s="209"/>
      <c r="FI767" s="209"/>
      <c r="FJ767" s="209"/>
      <c r="FK767" s="209"/>
      <c r="FL767" s="209"/>
      <c r="FM767" s="209"/>
      <c r="FN767" s="209"/>
      <c r="FO767" s="209"/>
      <c r="FP767" s="209"/>
      <c r="FQ767" s="209"/>
      <c r="FR767" s="209"/>
      <c r="FS767" s="209"/>
      <c r="FT767" s="209"/>
      <c r="FU767" s="209"/>
      <c r="FV767" s="209"/>
      <c r="FW767" s="209"/>
      <c r="FX767" s="209"/>
      <c r="FY767" s="209"/>
      <c r="FZ767" s="209"/>
      <c r="GA767" s="209"/>
      <c r="GB767" s="209"/>
      <c r="GC767" s="209"/>
      <c r="GD767" s="209"/>
      <c r="GE767" s="209"/>
      <c r="GF767" s="209"/>
      <c r="GG767" s="209"/>
      <c r="GH767" s="209"/>
      <c r="GI767" s="209"/>
      <c r="GJ767" s="209"/>
      <c r="GK767" s="209"/>
      <c r="GL767" s="209"/>
      <c r="GM767" s="209"/>
      <c r="GN767" s="209"/>
      <c r="GO767" s="209"/>
      <c r="GP767" s="209"/>
      <c r="GQ767" s="209"/>
      <c r="GR767" s="209"/>
      <c r="GS767" s="209"/>
      <c r="GT767" s="209"/>
      <c r="GU767" s="209"/>
      <c r="GV767" s="209"/>
      <c r="GW767" s="209"/>
      <c r="GX767" s="209"/>
      <c r="GY767" s="209"/>
      <c r="GZ767" s="209"/>
      <c r="HA767" s="209"/>
      <c r="HB767" s="209"/>
      <c r="HC767" s="209"/>
      <c r="HD767" s="209"/>
      <c r="HE767" s="209"/>
      <c r="HF767" s="209"/>
      <c r="HG767" s="209"/>
      <c r="HH767" s="209"/>
      <c r="HI767" s="209"/>
      <c r="HJ767" s="209"/>
      <c r="HK767" s="209"/>
      <c r="HL767" s="209"/>
      <c r="HM767" s="209"/>
      <c r="HN767" s="209"/>
      <c r="HO767" s="209"/>
      <c r="HP767" s="209"/>
      <c r="HQ767" s="209"/>
      <c r="HR767" s="209"/>
      <c r="HS767" s="209"/>
      <c r="HT767" s="209"/>
      <c r="HU767" s="209"/>
      <c r="HV767" s="209"/>
      <c r="HW767" s="209"/>
      <c r="HX767" s="209"/>
      <c r="HY767" s="209"/>
      <c r="HZ767" s="209"/>
      <c r="IA767" s="209"/>
      <c r="IB767" s="209"/>
      <c r="IC767" s="209"/>
      <c r="ID767" s="209"/>
      <c r="IE767" s="209"/>
      <c r="IF767" s="209"/>
      <c r="IG767" s="209"/>
      <c r="IH767" s="209"/>
      <c r="II767" s="209"/>
      <c r="IJ767" s="209"/>
      <c r="IK767" s="209"/>
      <c r="IL767" s="209"/>
      <c r="IM767" s="209"/>
      <c r="IN767" s="209"/>
      <c r="IO767" s="209"/>
      <c r="IP767" s="209"/>
      <c r="IQ767" s="209"/>
      <c r="IR767" s="209"/>
      <c r="IS767" s="209"/>
      <c r="IT767" s="209"/>
      <c r="IU767" s="209"/>
      <c r="IV767" s="209"/>
      <c r="IW767" s="209"/>
      <c r="IX767" s="209"/>
      <c r="IY767" s="209"/>
      <c r="IZ767" s="209"/>
      <c r="JA767" s="209"/>
      <c r="JB767" s="209"/>
      <c r="JC767" s="209"/>
      <c r="JD767" s="209"/>
      <c r="JE767" s="209"/>
      <c r="JF767" s="209"/>
      <c r="JG767" s="209"/>
    </row>
    <row r="768" spans="102:267" hidden="1">
      <c r="CX768" s="211"/>
      <c r="CY768" s="217"/>
      <c r="CZ768" s="217"/>
      <c r="DA768" s="217"/>
      <c r="DB768" s="462"/>
      <c r="DC768" s="217"/>
      <c r="DD768" s="209"/>
      <c r="DE768" s="209"/>
      <c r="DF768" s="1561"/>
      <c r="DG768" s="1561"/>
      <c r="DH768" s="209"/>
      <c r="DI768" s="209"/>
      <c r="DJ768" s="217"/>
      <c r="DK768" s="209"/>
      <c r="DL768" s="217"/>
      <c r="DM768" s="209"/>
      <c r="DN768" s="209"/>
      <c r="DO768" s="209"/>
      <c r="DP768" s="209"/>
      <c r="DQ768" s="1561"/>
      <c r="DR768" s="209"/>
      <c r="DS768" s="209"/>
      <c r="DT768" s="209"/>
      <c r="DU768" s="209"/>
      <c r="DV768" s="209"/>
      <c r="DW768" s="1561"/>
      <c r="DX768" s="1561"/>
      <c r="DY768" s="209"/>
      <c r="DZ768" s="209"/>
      <c r="EA768" s="209"/>
      <c r="EB768" s="209"/>
      <c r="EC768" s="209"/>
      <c r="ED768" s="209"/>
      <c r="EE768" s="209"/>
      <c r="EF768" s="209"/>
      <c r="EG768" s="209"/>
      <c r="EH768" s="209"/>
      <c r="EI768" s="209"/>
      <c r="EJ768" s="299"/>
      <c r="EK768" s="220"/>
      <c r="EL768" s="209"/>
      <c r="EM768" s="209"/>
      <c r="EN768" s="211"/>
      <c r="EO768" s="211"/>
      <c r="EP768" s="217"/>
      <c r="EQ768" s="209"/>
      <c r="ER768" s="209"/>
      <c r="ES768" s="209"/>
      <c r="ET768" s="209"/>
      <c r="EU768" s="209"/>
      <c r="EV768" s="209"/>
      <c r="EW768" s="209"/>
      <c r="EX768" s="209"/>
      <c r="EY768" s="209"/>
      <c r="EZ768" s="209"/>
      <c r="FA768" s="209"/>
      <c r="FB768" s="209"/>
      <c r="FC768" s="209"/>
      <c r="FD768" s="209"/>
      <c r="FE768" s="209"/>
      <c r="FF768" s="220"/>
      <c r="FG768" s="220"/>
      <c r="FH768" s="209"/>
      <c r="FI768" s="209"/>
      <c r="FJ768" s="209"/>
      <c r="FK768" s="209"/>
      <c r="FL768" s="209"/>
      <c r="FM768" s="209"/>
      <c r="FN768" s="209"/>
      <c r="FO768" s="209"/>
      <c r="FP768" s="209"/>
      <c r="FQ768" s="209"/>
      <c r="FR768" s="209"/>
      <c r="FS768" s="209"/>
      <c r="FT768" s="209"/>
      <c r="FU768" s="209"/>
      <c r="FV768" s="209"/>
      <c r="FW768" s="209"/>
      <c r="FX768" s="209"/>
      <c r="FY768" s="209"/>
      <c r="FZ768" s="209"/>
      <c r="GA768" s="209"/>
      <c r="GB768" s="209"/>
      <c r="GC768" s="209"/>
      <c r="GD768" s="209"/>
      <c r="GE768" s="209"/>
      <c r="GF768" s="209"/>
      <c r="GG768" s="209"/>
      <c r="GH768" s="209"/>
      <c r="GI768" s="209"/>
      <c r="GJ768" s="209"/>
      <c r="GK768" s="209"/>
      <c r="GL768" s="209"/>
      <c r="GM768" s="209"/>
      <c r="GN768" s="209"/>
      <c r="GO768" s="209"/>
      <c r="GP768" s="209"/>
      <c r="GQ768" s="209"/>
      <c r="GR768" s="209"/>
      <c r="GS768" s="209"/>
      <c r="GT768" s="209"/>
      <c r="GU768" s="209"/>
      <c r="GV768" s="209"/>
      <c r="GW768" s="209"/>
      <c r="GX768" s="209"/>
      <c r="GY768" s="209"/>
      <c r="GZ768" s="209"/>
      <c r="HA768" s="209"/>
      <c r="HB768" s="209"/>
      <c r="HC768" s="209"/>
      <c r="HD768" s="209"/>
      <c r="HE768" s="209"/>
      <c r="HF768" s="209"/>
      <c r="HG768" s="209"/>
      <c r="HH768" s="209"/>
      <c r="HI768" s="209"/>
      <c r="HJ768" s="209"/>
      <c r="HK768" s="209"/>
      <c r="HL768" s="209"/>
      <c r="HM768" s="209"/>
      <c r="HN768" s="209"/>
      <c r="HO768" s="209"/>
      <c r="HP768" s="209"/>
      <c r="HQ768" s="209"/>
      <c r="HR768" s="209"/>
      <c r="HS768" s="209"/>
      <c r="HT768" s="209"/>
      <c r="HU768" s="209"/>
      <c r="HV768" s="209"/>
      <c r="HW768" s="209"/>
      <c r="HX768" s="209"/>
      <c r="HY768" s="209"/>
      <c r="HZ768" s="209"/>
      <c r="IA768" s="209"/>
      <c r="IB768" s="209"/>
      <c r="IC768" s="209"/>
      <c r="ID768" s="209"/>
      <c r="IE768" s="209"/>
      <c r="IF768" s="209"/>
      <c r="IG768" s="209"/>
      <c r="IH768" s="209"/>
      <c r="II768" s="209"/>
      <c r="IJ768" s="209"/>
      <c r="IK768" s="209"/>
      <c r="IL768" s="209"/>
      <c r="IM768" s="209"/>
      <c r="IN768" s="209"/>
      <c r="IO768" s="209"/>
      <c r="IP768" s="209"/>
      <c r="IQ768" s="209"/>
      <c r="IR768" s="209"/>
      <c r="IS768" s="209"/>
      <c r="IT768" s="209"/>
      <c r="IU768" s="209"/>
      <c r="IV768" s="209"/>
      <c r="IW768" s="209"/>
      <c r="IX768" s="209"/>
      <c r="IY768" s="209"/>
      <c r="IZ768" s="209"/>
      <c r="JA768" s="209"/>
      <c r="JB768" s="209"/>
      <c r="JC768" s="209"/>
      <c r="JD768" s="209"/>
      <c r="JE768" s="209"/>
      <c r="JF768" s="209"/>
      <c r="JG768" s="209"/>
    </row>
    <row r="769" spans="102:267" hidden="1">
      <c r="CX769" s="211"/>
      <c r="CY769" s="217"/>
      <c r="CZ769" s="217"/>
      <c r="DA769" s="217"/>
      <c r="DB769" s="462"/>
      <c r="DC769" s="217"/>
      <c r="DD769" s="209"/>
      <c r="DE769" s="209"/>
      <c r="DF769" s="1561"/>
      <c r="DG769" s="1561"/>
      <c r="DH769" s="209"/>
      <c r="DI769" s="209"/>
      <c r="DJ769" s="217"/>
      <c r="DK769" s="209"/>
      <c r="DL769" s="217"/>
      <c r="DM769" s="209"/>
      <c r="DN769" s="209"/>
      <c r="DO769" s="209"/>
      <c r="DP769" s="209"/>
      <c r="DQ769" s="1561"/>
      <c r="DR769" s="209"/>
      <c r="DS769" s="209"/>
      <c r="DT769" s="209"/>
      <c r="DU769" s="209"/>
      <c r="DV769" s="209"/>
      <c r="DW769" s="1561"/>
      <c r="DX769" s="1561"/>
      <c r="DY769" s="209"/>
      <c r="DZ769" s="209"/>
      <c r="EA769" s="209"/>
      <c r="EB769" s="209"/>
      <c r="EC769" s="209"/>
      <c r="ED769" s="209"/>
      <c r="EE769" s="209"/>
      <c r="EF769" s="209"/>
      <c r="EG769" s="209"/>
      <c r="EH769" s="209"/>
      <c r="EI769" s="209"/>
      <c r="EJ769" s="299"/>
      <c r="EK769" s="220"/>
      <c r="EL769" s="209"/>
      <c r="EM769" s="209"/>
      <c r="EN769" s="211"/>
      <c r="EO769" s="211"/>
      <c r="EP769" s="217"/>
      <c r="EQ769" s="209"/>
      <c r="ER769" s="209"/>
      <c r="ES769" s="209"/>
      <c r="ET769" s="209"/>
      <c r="EU769" s="209"/>
      <c r="EV769" s="209"/>
      <c r="EW769" s="209"/>
      <c r="EX769" s="209"/>
      <c r="EY769" s="209"/>
      <c r="EZ769" s="209"/>
      <c r="FA769" s="209"/>
      <c r="FB769" s="209"/>
      <c r="FC769" s="209"/>
      <c r="FD769" s="209"/>
      <c r="FE769" s="209"/>
      <c r="FF769" s="220"/>
      <c r="FG769" s="220"/>
      <c r="FH769" s="209"/>
      <c r="FI769" s="209"/>
      <c r="FJ769" s="209"/>
      <c r="FK769" s="209"/>
      <c r="FL769" s="209"/>
      <c r="FM769" s="209"/>
      <c r="FN769" s="209"/>
      <c r="FO769" s="209"/>
      <c r="FP769" s="209"/>
      <c r="FQ769" s="209"/>
      <c r="FR769" s="209"/>
      <c r="FS769" s="209"/>
      <c r="FT769" s="209"/>
      <c r="FU769" s="209"/>
      <c r="FV769" s="209"/>
      <c r="FW769" s="209"/>
      <c r="FX769" s="209"/>
      <c r="FY769" s="209"/>
      <c r="FZ769" s="209"/>
      <c r="GA769" s="209"/>
      <c r="GB769" s="209"/>
      <c r="GC769" s="209"/>
      <c r="GD769" s="209"/>
      <c r="GE769" s="209"/>
      <c r="GF769" s="209"/>
      <c r="GG769" s="209"/>
      <c r="GH769" s="209"/>
      <c r="GI769" s="209"/>
      <c r="GJ769" s="209"/>
      <c r="GK769" s="209"/>
      <c r="GL769" s="209"/>
      <c r="GM769" s="209"/>
      <c r="GN769" s="209"/>
      <c r="GO769" s="209"/>
      <c r="GP769" s="209"/>
      <c r="GQ769" s="209"/>
      <c r="GR769" s="209"/>
      <c r="GS769" s="209"/>
      <c r="GT769" s="209"/>
      <c r="GU769" s="209"/>
      <c r="GV769" s="209"/>
      <c r="GW769" s="209"/>
      <c r="GX769" s="209"/>
      <c r="GY769" s="209"/>
      <c r="GZ769" s="209"/>
      <c r="HA769" s="209"/>
      <c r="HB769" s="209"/>
      <c r="HC769" s="209"/>
      <c r="HD769" s="209"/>
      <c r="HE769" s="209"/>
      <c r="HF769" s="209"/>
      <c r="HG769" s="209"/>
      <c r="HH769" s="209"/>
      <c r="HI769" s="209"/>
      <c r="HJ769" s="209"/>
      <c r="HK769" s="209"/>
      <c r="HL769" s="209"/>
      <c r="HM769" s="209"/>
      <c r="HN769" s="209"/>
      <c r="HO769" s="209"/>
      <c r="HP769" s="209"/>
      <c r="HQ769" s="209"/>
      <c r="HR769" s="209"/>
      <c r="HS769" s="209"/>
      <c r="HT769" s="209"/>
      <c r="HU769" s="209"/>
      <c r="HV769" s="209"/>
      <c r="HW769" s="209"/>
      <c r="HX769" s="209"/>
      <c r="HY769" s="209"/>
      <c r="HZ769" s="209"/>
      <c r="IA769" s="209"/>
      <c r="IB769" s="209"/>
      <c r="IC769" s="209"/>
      <c r="ID769" s="209"/>
      <c r="IE769" s="209"/>
      <c r="IF769" s="209"/>
      <c r="IG769" s="209"/>
      <c r="IH769" s="209"/>
      <c r="II769" s="209"/>
      <c r="IJ769" s="209"/>
      <c r="IK769" s="209"/>
      <c r="IL769" s="209"/>
      <c r="IM769" s="209"/>
      <c r="IN769" s="209"/>
      <c r="IO769" s="209"/>
      <c r="IP769" s="209"/>
      <c r="IQ769" s="209"/>
      <c r="IR769" s="209"/>
      <c r="IS769" s="209"/>
      <c r="IT769" s="209"/>
      <c r="IU769" s="209"/>
      <c r="IV769" s="209"/>
      <c r="IW769" s="209"/>
      <c r="IX769" s="209"/>
      <c r="IY769" s="209"/>
      <c r="IZ769" s="209"/>
      <c r="JA769" s="209"/>
      <c r="JB769" s="209"/>
      <c r="JC769" s="209"/>
      <c r="JD769" s="209"/>
      <c r="JE769" s="209"/>
      <c r="JF769" s="209"/>
      <c r="JG769" s="209"/>
    </row>
    <row r="770" spans="102:267" hidden="1">
      <c r="CX770" s="211"/>
      <c r="CY770" s="217"/>
      <c r="CZ770" s="217"/>
      <c r="DA770" s="217"/>
      <c r="DB770" s="462"/>
      <c r="DC770" s="217"/>
      <c r="DD770" s="209"/>
      <c r="DE770" s="209"/>
      <c r="DF770" s="1561"/>
      <c r="DG770" s="1561"/>
      <c r="DH770" s="209"/>
      <c r="DI770" s="209"/>
      <c r="DJ770" s="217"/>
      <c r="DK770" s="209"/>
      <c r="DL770" s="217"/>
      <c r="DM770" s="209"/>
      <c r="DN770" s="209"/>
      <c r="DO770" s="209"/>
      <c r="DP770" s="209"/>
      <c r="DQ770" s="1561"/>
      <c r="DR770" s="209"/>
      <c r="DS770" s="209"/>
      <c r="DT770" s="209"/>
      <c r="DU770" s="209"/>
      <c r="DV770" s="209"/>
      <c r="DW770" s="1561"/>
      <c r="DX770" s="1561"/>
      <c r="DY770" s="209"/>
      <c r="DZ770" s="209"/>
      <c r="EA770" s="209"/>
      <c r="EB770" s="209"/>
      <c r="EC770" s="209"/>
      <c r="ED770" s="209"/>
      <c r="EE770" s="209"/>
      <c r="EF770" s="209"/>
      <c r="EG770" s="209"/>
      <c r="EH770" s="209"/>
      <c r="EI770" s="209"/>
      <c r="EJ770" s="299"/>
      <c r="EK770" s="220"/>
      <c r="EL770" s="209"/>
      <c r="EM770" s="209"/>
      <c r="EN770" s="211"/>
      <c r="EO770" s="211"/>
      <c r="EP770" s="217"/>
      <c r="EQ770" s="209"/>
      <c r="ER770" s="209"/>
      <c r="ES770" s="209"/>
      <c r="ET770" s="209"/>
      <c r="EU770" s="209"/>
      <c r="EV770" s="209"/>
      <c r="EW770" s="209"/>
      <c r="EX770" s="209"/>
      <c r="EY770" s="209"/>
      <c r="EZ770" s="209"/>
      <c r="FA770" s="209"/>
      <c r="FB770" s="209"/>
      <c r="FC770" s="209"/>
      <c r="FD770" s="209"/>
      <c r="FE770" s="209"/>
      <c r="FF770" s="220"/>
      <c r="FG770" s="220"/>
      <c r="FH770" s="209"/>
      <c r="FI770" s="209"/>
      <c r="FJ770" s="209"/>
      <c r="FK770" s="209"/>
      <c r="FL770" s="209"/>
      <c r="FM770" s="209"/>
      <c r="FN770" s="209"/>
      <c r="FO770" s="209"/>
      <c r="FP770" s="209"/>
      <c r="FQ770" s="209"/>
      <c r="FR770" s="209"/>
      <c r="FS770" s="209"/>
      <c r="FT770" s="209"/>
      <c r="FU770" s="209"/>
      <c r="FV770" s="209"/>
      <c r="FW770" s="209"/>
      <c r="FX770" s="209"/>
      <c r="FY770" s="209"/>
      <c r="FZ770" s="209"/>
      <c r="GA770" s="209"/>
      <c r="GB770" s="209"/>
      <c r="GC770" s="209"/>
      <c r="GD770" s="209"/>
      <c r="GE770" s="209"/>
      <c r="GF770" s="209"/>
      <c r="GG770" s="209"/>
      <c r="GH770" s="209"/>
      <c r="GI770" s="209"/>
      <c r="GJ770" s="209"/>
      <c r="GK770" s="209"/>
      <c r="GL770" s="209"/>
      <c r="GM770" s="209"/>
      <c r="GN770" s="209"/>
      <c r="GO770" s="209"/>
      <c r="GP770" s="209"/>
      <c r="GQ770" s="209"/>
      <c r="GR770" s="209"/>
      <c r="GS770" s="209"/>
      <c r="GT770" s="209"/>
      <c r="GU770" s="209"/>
      <c r="GV770" s="209"/>
      <c r="GW770" s="209"/>
      <c r="GX770" s="209"/>
      <c r="GY770" s="209"/>
      <c r="GZ770" s="209"/>
      <c r="HA770" s="209"/>
      <c r="HB770" s="209"/>
      <c r="HC770" s="209"/>
      <c r="HD770" s="209"/>
      <c r="HE770" s="209"/>
      <c r="HF770" s="209"/>
      <c r="HG770" s="209"/>
      <c r="HH770" s="209"/>
      <c r="HI770" s="209"/>
      <c r="HJ770" s="209"/>
      <c r="HK770" s="209"/>
      <c r="HL770" s="209"/>
      <c r="HM770" s="209"/>
      <c r="HN770" s="209"/>
      <c r="HO770" s="209"/>
      <c r="HP770" s="209"/>
      <c r="HQ770" s="209"/>
      <c r="HR770" s="209"/>
      <c r="HS770" s="209"/>
      <c r="HT770" s="209"/>
      <c r="HU770" s="209"/>
      <c r="HV770" s="209"/>
      <c r="HW770" s="209"/>
      <c r="HX770" s="209"/>
      <c r="HY770" s="209"/>
      <c r="HZ770" s="209"/>
      <c r="IA770" s="209"/>
      <c r="IB770" s="209"/>
      <c r="IC770" s="209"/>
      <c r="ID770" s="209"/>
      <c r="IE770" s="209"/>
      <c r="IF770" s="209"/>
      <c r="IG770" s="209"/>
      <c r="IH770" s="209"/>
      <c r="II770" s="209"/>
      <c r="IJ770" s="209"/>
      <c r="IK770" s="209"/>
      <c r="IL770" s="209"/>
      <c r="IM770" s="209"/>
      <c r="IN770" s="209"/>
      <c r="IO770" s="209"/>
      <c r="IP770" s="209"/>
      <c r="IQ770" s="209"/>
      <c r="IR770" s="209"/>
      <c r="IS770" s="209"/>
      <c r="IT770" s="209"/>
      <c r="IU770" s="209"/>
      <c r="IV770" s="209"/>
      <c r="IW770" s="209"/>
      <c r="IX770" s="209"/>
      <c r="IY770" s="209"/>
      <c r="IZ770" s="209"/>
      <c r="JA770" s="209"/>
      <c r="JB770" s="209"/>
      <c r="JC770" s="209"/>
      <c r="JD770" s="209"/>
      <c r="JE770" s="209"/>
      <c r="JF770" s="209"/>
      <c r="JG770" s="209"/>
    </row>
    <row r="771" spans="102:267" hidden="1">
      <c r="CX771" s="211"/>
      <c r="CY771" s="217"/>
      <c r="CZ771" s="217"/>
      <c r="DA771" s="217"/>
      <c r="DB771" s="462"/>
      <c r="DC771" s="217"/>
      <c r="DD771" s="209"/>
      <c r="DE771" s="209"/>
      <c r="DF771" s="1561"/>
      <c r="DG771" s="1561"/>
      <c r="DH771" s="209"/>
      <c r="DI771" s="209"/>
      <c r="DJ771" s="217"/>
      <c r="DK771" s="209"/>
      <c r="DL771" s="217"/>
      <c r="DM771" s="209"/>
      <c r="DN771" s="209"/>
      <c r="DO771" s="209"/>
      <c r="DP771" s="209"/>
      <c r="DQ771" s="1561"/>
      <c r="DR771" s="209"/>
      <c r="DS771" s="209"/>
      <c r="DT771" s="209"/>
      <c r="DU771" s="209"/>
      <c r="DV771" s="209"/>
      <c r="DW771" s="1561"/>
      <c r="DX771" s="1561"/>
      <c r="DY771" s="209"/>
      <c r="DZ771" s="209"/>
      <c r="EA771" s="209"/>
      <c r="EB771" s="209"/>
      <c r="EC771" s="209"/>
      <c r="ED771" s="209"/>
      <c r="EE771" s="209"/>
      <c r="EF771" s="209"/>
      <c r="EG771" s="209"/>
      <c r="EH771" s="209"/>
      <c r="EI771" s="209"/>
      <c r="EJ771" s="299"/>
      <c r="EK771" s="220"/>
      <c r="EL771" s="209"/>
      <c r="EM771" s="209"/>
      <c r="EN771" s="211"/>
      <c r="EO771" s="211"/>
      <c r="EP771" s="217"/>
      <c r="EQ771" s="209"/>
      <c r="ER771" s="209"/>
      <c r="ES771" s="209"/>
      <c r="ET771" s="209"/>
      <c r="EU771" s="209"/>
      <c r="EV771" s="209"/>
      <c r="EW771" s="209"/>
      <c r="EX771" s="209"/>
      <c r="EY771" s="209"/>
      <c r="EZ771" s="209"/>
      <c r="FA771" s="209"/>
      <c r="FB771" s="209"/>
      <c r="FC771" s="209"/>
      <c r="FD771" s="209"/>
      <c r="FE771" s="209"/>
      <c r="FF771" s="220"/>
      <c r="FG771" s="220"/>
      <c r="FH771" s="209"/>
      <c r="FI771" s="209"/>
      <c r="FJ771" s="209"/>
      <c r="FK771" s="209"/>
      <c r="FL771" s="209"/>
      <c r="FM771" s="209"/>
      <c r="FN771" s="209"/>
      <c r="FO771" s="209"/>
      <c r="FP771" s="209"/>
      <c r="FQ771" s="209"/>
      <c r="FR771" s="209"/>
      <c r="FS771" s="209"/>
      <c r="FT771" s="209"/>
      <c r="FU771" s="209"/>
      <c r="FV771" s="209"/>
      <c r="FW771" s="209"/>
      <c r="FX771" s="209"/>
      <c r="FY771" s="209"/>
      <c r="FZ771" s="209"/>
      <c r="GA771" s="209"/>
      <c r="GB771" s="209"/>
      <c r="GC771" s="209"/>
      <c r="GD771" s="209"/>
      <c r="GE771" s="209"/>
      <c r="GF771" s="209"/>
      <c r="GG771" s="209"/>
      <c r="GH771" s="209"/>
      <c r="GI771" s="209"/>
      <c r="GJ771" s="209"/>
      <c r="GK771" s="209"/>
      <c r="GL771" s="209"/>
      <c r="GM771" s="209"/>
      <c r="GN771" s="209"/>
      <c r="GO771" s="209"/>
      <c r="GP771" s="209"/>
      <c r="GQ771" s="209"/>
      <c r="GR771" s="209"/>
      <c r="GS771" s="209"/>
      <c r="GT771" s="209"/>
      <c r="GU771" s="209"/>
      <c r="GV771" s="209"/>
      <c r="GW771" s="209"/>
      <c r="GX771" s="209"/>
      <c r="GY771" s="209"/>
      <c r="GZ771" s="209"/>
      <c r="HA771" s="209"/>
      <c r="HB771" s="209"/>
      <c r="HC771" s="209"/>
      <c r="HD771" s="209"/>
      <c r="HE771" s="209"/>
      <c r="HF771" s="209"/>
      <c r="HG771" s="209"/>
      <c r="HH771" s="209"/>
      <c r="HI771" s="209"/>
      <c r="HJ771" s="209"/>
      <c r="HK771" s="209"/>
      <c r="HL771" s="209"/>
      <c r="HM771" s="209"/>
      <c r="HN771" s="209"/>
      <c r="HO771" s="209"/>
      <c r="HP771" s="209"/>
      <c r="HQ771" s="209"/>
      <c r="HR771" s="209"/>
      <c r="HS771" s="209"/>
      <c r="HT771" s="209"/>
      <c r="HU771" s="209"/>
      <c r="HV771" s="209"/>
      <c r="HW771" s="209"/>
      <c r="HX771" s="209"/>
      <c r="HY771" s="209"/>
      <c r="HZ771" s="209"/>
      <c r="IA771" s="209"/>
      <c r="IB771" s="209"/>
      <c r="IC771" s="209"/>
      <c r="ID771" s="209"/>
      <c r="IE771" s="209"/>
      <c r="IF771" s="209"/>
      <c r="IG771" s="209"/>
      <c r="IH771" s="209"/>
      <c r="II771" s="209"/>
      <c r="IJ771" s="209"/>
      <c r="IK771" s="209"/>
      <c r="IL771" s="209"/>
      <c r="IM771" s="209"/>
      <c r="IN771" s="209"/>
      <c r="IO771" s="209"/>
      <c r="IP771" s="209"/>
      <c r="IQ771" s="209"/>
      <c r="IR771" s="209"/>
      <c r="IS771" s="209"/>
      <c r="IT771" s="209"/>
      <c r="IU771" s="209"/>
      <c r="IV771" s="209"/>
      <c r="IW771" s="209"/>
      <c r="IX771" s="209"/>
      <c r="IY771" s="209"/>
      <c r="IZ771" s="209"/>
      <c r="JA771" s="209"/>
      <c r="JB771" s="209"/>
      <c r="JC771" s="209"/>
      <c r="JD771" s="209"/>
      <c r="JE771" s="209"/>
      <c r="JF771" s="209"/>
      <c r="JG771" s="209"/>
    </row>
    <row r="772" spans="102:267" hidden="1">
      <c r="CX772" s="211"/>
      <c r="CY772" s="217"/>
      <c r="CZ772" s="217"/>
      <c r="DA772" s="217"/>
      <c r="DB772" s="462"/>
      <c r="DC772" s="217"/>
      <c r="DD772" s="209"/>
      <c r="DE772" s="209"/>
      <c r="DF772" s="1561"/>
      <c r="DG772" s="1561"/>
      <c r="DH772" s="209"/>
      <c r="DI772" s="209"/>
      <c r="DJ772" s="217"/>
      <c r="DK772" s="209"/>
      <c r="DL772" s="217"/>
      <c r="DM772" s="209"/>
      <c r="DN772" s="209"/>
      <c r="DO772" s="209"/>
      <c r="DP772" s="209"/>
      <c r="DQ772" s="1561"/>
      <c r="DR772" s="209"/>
      <c r="DS772" s="209"/>
      <c r="DT772" s="209"/>
      <c r="DU772" s="209"/>
      <c r="DV772" s="209"/>
      <c r="DW772" s="1561"/>
      <c r="DX772" s="1561"/>
      <c r="DY772" s="209"/>
      <c r="DZ772" s="209"/>
      <c r="EA772" s="209"/>
      <c r="EB772" s="209"/>
      <c r="EC772" s="209"/>
      <c r="ED772" s="209"/>
      <c r="EE772" s="209"/>
      <c r="EF772" s="209"/>
      <c r="EG772" s="209"/>
      <c r="EH772" s="209"/>
      <c r="EI772" s="209"/>
      <c r="EJ772" s="299"/>
      <c r="EK772" s="220"/>
      <c r="EL772" s="209"/>
      <c r="EM772" s="209"/>
      <c r="EN772" s="211"/>
      <c r="EO772" s="211"/>
      <c r="EP772" s="217"/>
      <c r="EQ772" s="209"/>
      <c r="ER772" s="209"/>
      <c r="ES772" s="209"/>
      <c r="ET772" s="209"/>
      <c r="EU772" s="209"/>
      <c r="EV772" s="209"/>
      <c r="EW772" s="209"/>
      <c r="EX772" s="209"/>
      <c r="EY772" s="209"/>
      <c r="EZ772" s="209"/>
      <c r="FA772" s="209"/>
      <c r="FB772" s="209"/>
      <c r="FC772" s="209"/>
      <c r="FD772" s="209"/>
      <c r="FE772" s="209"/>
      <c r="FF772" s="220"/>
      <c r="FG772" s="220"/>
      <c r="FH772" s="209"/>
      <c r="FI772" s="209"/>
      <c r="FJ772" s="209"/>
      <c r="FK772" s="209"/>
      <c r="FL772" s="209"/>
      <c r="FM772" s="209"/>
      <c r="FN772" s="209"/>
      <c r="FO772" s="209"/>
      <c r="FP772" s="209"/>
      <c r="FQ772" s="209"/>
      <c r="FR772" s="209"/>
      <c r="FS772" s="209"/>
      <c r="FT772" s="209"/>
      <c r="FU772" s="209"/>
      <c r="FV772" s="209"/>
      <c r="FW772" s="209"/>
      <c r="FX772" s="209"/>
      <c r="FY772" s="209"/>
      <c r="FZ772" s="209"/>
      <c r="GA772" s="209"/>
      <c r="GB772" s="209"/>
      <c r="GC772" s="209"/>
      <c r="GD772" s="209"/>
      <c r="GE772" s="209"/>
      <c r="GF772" s="209"/>
      <c r="GG772" s="209"/>
      <c r="GH772" s="209"/>
      <c r="GI772" s="209"/>
      <c r="GJ772" s="209"/>
      <c r="GK772" s="209"/>
      <c r="GL772" s="209"/>
      <c r="GM772" s="209"/>
      <c r="GN772" s="209"/>
      <c r="GO772" s="209"/>
      <c r="GP772" s="209"/>
      <c r="GQ772" s="209"/>
      <c r="GR772" s="209"/>
      <c r="GS772" s="209"/>
      <c r="GT772" s="209"/>
      <c r="GU772" s="209"/>
      <c r="GV772" s="209"/>
      <c r="GW772" s="209"/>
      <c r="GX772" s="209"/>
      <c r="GY772" s="209"/>
      <c r="GZ772" s="209"/>
      <c r="HA772" s="209"/>
      <c r="HB772" s="209"/>
      <c r="HC772" s="209"/>
      <c r="HD772" s="209"/>
      <c r="HE772" s="209"/>
      <c r="HF772" s="209"/>
      <c r="HG772" s="209"/>
      <c r="HH772" s="209"/>
      <c r="HI772" s="209"/>
      <c r="HJ772" s="209"/>
      <c r="HK772" s="209"/>
      <c r="HL772" s="209"/>
      <c r="HM772" s="209"/>
      <c r="HN772" s="209"/>
      <c r="HO772" s="209"/>
      <c r="HP772" s="209"/>
      <c r="HQ772" s="209"/>
      <c r="HR772" s="209"/>
      <c r="HS772" s="209"/>
      <c r="HT772" s="209"/>
      <c r="HU772" s="209"/>
      <c r="HV772" s="209"/>
      <c r="HW772" s="209"/>
      <c r="HX772" s="209"/>
      <c r="HY772" s="209"/>
      <c r="HZ772" s="209"/>
      <c r="IA772" s="209"/>
      <c r="IB772" s="209"/>
      <c r="IC772" s="209"/>
      <c r="ID772" s="209"/>
      <c r="IE772" s="209"/>
      <c r="IF772" s="209"/>
      <c r="IG772" s="209"/>
      <c r="IH772" s="209"/>
      <c r="II772" s="209"/>
      <c r="IJ772" s="209"/>
      <c r="IK772" s="209"/>
      <c r="IL772" s="209"/>
      <c r="IM772" s="209"/>
      <c r="IN772" s="209"/>
      <c r="IO772" s="209"/>
      <c r="IP772" s="209"/>
      <c r="IQ772" s="209"/>
      <c r="IR772" s="209"/>
      <c r="IS772" s="209"/>
      <c r="IT772" s="209"/>
      <c r="IU772" s="209"/>
      <c r="IV772" s="209"/>
      <c r="IW772" s="209"/>
      <c r="IX772" s="209"/>
      <c r="IY772" s="209"/>
      <c r="IZ772" s="209"/>
      <c r="JA772" s="209"/>
      <c r="JB772" s="209"/>
      <c r="JC772" s="209"/>
      <c r="JD772" s="209"/>
      <c r="JE772" s="209"/>
      <c r="JF772" s="209"/>
      <c r="JG772" s="209"/>
    </row>
    <row r="773" spans="102:267" hidden="1">
      <c r="CX773" s="211"/>
      <c r="CY773" s="217"/>
      <c r="CZ773" s="217"/>
      <c r="DA773" s="217"/>
      <c r="DB773" s="462"/>
      <c r="DC773" s="217"/>
      <c r="DD773" s="209"/>
      <c r="DE773" s="209"/>
      <c r="DF773" s="1561"/>
      <c r="DG773" s="1561"/>
      <c r="DH773" s="209"/>
      <c r="DI773" s="209"/>
      <c r="DJ773" s="217"/>
      <c r="DK773" s="209"/>
      <c r="DL773" s="217"/>
      <c r="DM773" s="209"/>
      <c r="DN773" s="209"/>
      <c r="DO773" s="209"/>
      <c r="DP773" s="209"/>
      <c r="DQ773" s="1561"/>
      <c r="DR773" s="209"/>
      <c r="DS773" s="209"/>
      <c r="DT773" s="209"/>
      <c r="DU773" s="209"/>
      <c r="DV773" s="209"/>
      <c r="DW773" s="1561"/>
      <c r="DX773" s="1561"/>
      <c r="DY773" s="209"/>
      <c r="DZ773" s="209"/>
      <c r="EA773" s="209"/>
      <c r="EB773" s="209"/>
      <c r="EC773" s="209"/>
      <c r="ED773" s="209"/>
      <c r="EE773" s="209"/>
      <c r="EF773" s="209"/>
      <c r="EG773" s="209"/>
      <c r="EH773" s="209"/>
      <c r="EI773" s="209"/>
      <c r="EJ773" s="299"/>
      <c r="EK773" s="220"/>
      <c r="EL773" s="209"/>
      <c r="EM773" s="209"/>
      <c r="EN773" s="211"/>
      <c r="EO773" s="211"/>
      <c r="EP773" s="217"/>
      <c r="EQ773" s="209"/>
      <c r="ER773" s="209"/>
      <c r="ES773" s="209"/>
      <c r="ET773" s="209"/>
      <c r="EU773" s="209"/>
      <c r="EV773" s="209"/>
      <c r="EW773" s="209"/>
      <c r="EX773" s="209"/>
      <c r="EY773" s="209"/>
      <c r="EZ773" s="209"/>
      <c r="FA773" s="209"/>
      <c r="FB773" s="209"/>
      <c r="FC773" s="209"/>
      <c r="FD773" s="209"/>
      <c r="FE773" s="209"/>
      <c r="FF773" s="220"/>
      <c r="FG773" s="220"/>
      <c r="FH773" s="209"/>
      <c r="FI773" s="209"/>
      <c r="FJ773" s="209"/>
      <c r="FK773" s="209"/>
      <c r="FL773" s="209"/>
      <c r="FM773" s="209"/>
      <c r="FN773" s="209"/>
      <c r="FO773" s="209"/>
      <c r="FP773" s="209"/>
      <c r="FQ773" s="209"/>
      <c r="FR773" s="209"/>
      <c r="FS773" s="209"/>
      <c r="FT773" s="209"/>
      <c r="FU773" s="209"/>
      <c r="FV773" s="209"/>
      <c r="FW773" s="209"/>
      <c r="FX773" s="209"/>
      <c r="FY773" s="209"/>
      <c r="FZ773" s="209"/>
      <c r="GA773" s="209"/>
      <c r="GB773" s="209"/>
      <c r="GC773" s="209"/>
      <c r="GD773" s="209"/>
      <c r="GE773" s="209"/>
      <c r="GF773" s="209"/>
      <c r="GG773" s="209"/>
      <c r="GH773" s="209"/>
      <c r="GI773" s="209"/>
      <c r="GJ773" s="209"/>
      <c r="GK773" s="209"/>
      <c r="GL773" s="209"/>
      <c r="GM773" s="209"/>
      <c r="GN773" s="209"/>
      <c r="GO773" s="209"/>
      <c r="GP773" s="209"/>
      <c r="GQ773" s="209"/>
      <c r="GR773" s="209"/>
      <c r="GS773" s="209"/>
      <c r="GT773" s="209"/>
      <c r="GU773" s="209"/>
      <c r="GV773" s="209"/>
      <c r="GW773" s="209"/>
      <c r="GX773" s="209"/>
      <c r="GY773" s="209"/>
      <c r="GZ773" s="209"/>
      <c r="HA773" s="209"/>
      <c r="HB773" s="209"/>
      <c r="HC773" s="209"/>
      <c r="HD773" s="209"/>
      <c r="HE773" s="209"/>
      <c r="HF773" s="209"/>
      <c r="HG773" s="209"/>
      <c r="HH773" s="209"/>
      <c r="HI773" s="209"/>
      <c r="HJ773" s="209"/>
      <c r="HK773" s="209"/>
      <c r="HL773" s="209"/>
      <c r="HM773" s="209"/>
      <c r="HN773" s="209"/>
      <c r="HO773" s="209"/>
      <c r="HP773" s="209"/>
      <c r="HQ773" s="209"/>
      <c r="HR773" s="209"/>
      <c r="HS773" s="209"/>
      <c r="HT773" s="209"/>
      <c r="HU773" s="209"/>
      <c r="HV773" s="209"/>
      <c r="HW773" s="209"/>
      <c r="HX773" s="209"/>
      <c r="HY773" s="209"/>
      <c r="HZ773" s="209"/>
      <c r="IA773" s="209"/>
      <c r="IB773" s="209"/>
      <c r="IC773" s="209"/>
      <c r="ID773" s="209"/>
      <c r="IE773" s="209"/>
      <c r="IF773" s="209"/>
      <c r="IG773" s="209"/>
      <c r="IH773" s="209"/>
      <c r="II773" s="209"/>
      <c r="IJ773" s="209"/>
      <c r="IK773" s="209"/>
      <c r="IL773" s="209"/>
      <c r="IM773" s="209"/>
      <c r="IN773" s="209"/>
      <c r="IO773" s="209"/>
      <c r="IP773" s="209"/>
      <c r="IQ773" s="209"/>
      <c r="IR773" s="209"/>
      <c r="IS773" s="209"/>
      <c r="IT773" s="209"/>
      <c r="IU773" s="209"/>
      <c r="IV773" s="209"/>
      <c r="IW773" s="209"/>
      <c r="IX773" s="209"/>
      <c r="IY773" s="209"/>
      <c r="IZ773" s="209"/>
      <c r="JA773" s="209"/>
      <c r="JB773" s="209"/>
      <c r="JC773" s="209"/>
      <c r="JD773" s="209"/>
      <c r="JE773" s="209"/>
      <c r="JF773" s="209"/>
      <c r="JG773" s="209"/>
    </row>
    <row r="774" spans="102:267" hidden="1">
      <c r="CX774" s="211"/>
      <c r="CY774" s="217"/>
      <c r="CZ774" s="217"/>
      <c r="DA774" s="217"/>
      <c r="DB774" s="462"/>
      <c r="DC774" s="217"/>
      <c r="DD774" s="209"/>
      <c r="DE774" s="209"/>
      <c r="DF774" s="1561"/>
      <c r="DG774" s="1561"/>
      <c r="DH774" s="209"/>
      <c r="DI774" s="209"/>
      <c r="DJ774" s="217"/>
      <c r="DK774" s="209"/>
      <c r="DL774" s="217"/>
      <c r="DM774" s="209"/>
      <c r="DN774" s="209"/>
      <c r="DO774" s="209"/>
      <c r="DP774" s="209"/>
      <c r="DQ774" s="1561"/>
      <c r="DR774" s="209"/>
      <c r="DS774" s="209"/>
      <c r="DT774" s="209"/>
      <c r="DU774" s="209"/>
      <c r="DV774" s="209"/>
      <c r="DW774" s="1561"/>
      <c r="DX774" s="1561"/>
      <c r="DY774" s="209"/>
      <c r="DZ774" s="209"/>
      <c r="EA774" s="209"/>
      <c r="EB774" s="209"/>
      <c r="EC774" s="209"/>
      <c r="ED774" s="209"/>
      <c r="EE774" s="209"/>
      <c r="EF774" s="209"/>
      <c r="EG774" s="209"/>
      <c r="EH774" s="209"/>
      <c r="EI774" s="209"/>
      <c r="EJ774" s="299"/>
      <c r="EK774" s="220"/>
      <c r="EL774" s="209"/>
      <c r="EM774" s="209"/>
      <c r="EN774" s="211"/>
      <c r="EO774" s="211"/>
      <c r="EP774" s="217"/>
      <c r="EQ774" s="209"/>
      <c r="ER774" s="209"/>
      <c r="ES774" s="209"/>
      <c r="ET774" s="209"/>
      <c r="EU774" s="209"/>
      <c r="EV774" s="209"/>
      <c r="EW774" s="209"/>
      <c r="EX774" s="209"/>
      <c r="EY774" s="209"/>
      <c r="EZ774" s="209"/>
      <c r="FA774" s="209"/>
      <c r="FB774" s="209"/>
      <c r="FC774" s="209"/>
      <c r="FD774" s="209"/>
      <c r="FE774" s="209"/>
      <c r="FF774" s="220"/>
      <c r="FG774" s="220"/>
      <c r="FH774" s="209"/>
      <c r="FI774" s="209"/>
      <c r="FJ774" s="209"/>
      <c r="FK774" s="209"/>
      <c r="FL774" s="209"/>
      <c r="FM774" s="209"/>
      <c r="FN774" s="209"/>
      <c r="FO774" s="209"/>
      <c r="FP774" s="209"/>
      <c r="FQ774" s="209"/>
      <c r="FR774" s="209"/>
      <c r="FS774" s="209"/>
      <c r="FT774" s="209"/>
      <c r="FU774" s="209"/>
      <c r="FV774" s="209"/>
      <c r="FW774" s="209"/>
      <c r="FX774" s="209"/>
      <c r="FY774" s="209"/>
      <c r="FZ774" s="209"/>
      <c r="GA774" s="209"/>
      <c r="GB774" s="209"/>
      <c r="GC774" s="209"/>
      <c r="GD774" s="209"/>
      <c r="GE774" s="209"/>
      <c r="GF774" s="209"/>
      <c r="GG774" s="209"/>
      <c r="GH774" s="209"/>
      <c r="GI774" s="209"/>
      <c r="GJ774" s="209"/>
      <c r="GK774" s="209"/>
      <c r="GL774" s="209"/>
      <c r="GM774" s="209"/>
      <c r="GN774" s="209"/>
      <c r="GO774" s="209"/>
      <c r="GP774" s="209"/>
      <c r="GQ774" s="209"/>
      <c r="GR774" s="209"/>
      <c r="GS774" s="209"/>
      <c r="GT774" s="209"/>
      <c r="GU774" s="209"/>
      <c r="GV774" s="209"/>
      <c r="GW774" s="209"/>
      <c r="GX774" s="209"/>
      <c r="GY774" s="209"/>
      <c r="GZ774" s="209"/>
      <c r="HA774" s="209"/>
      <c r="HB774" s="209"/>
      <c r="HC774" s="209"/>
      <c r="HD774" s="209"/>
      <c r="HE774" s="209"/>
      <c r="HF774" s="209"/>
      <c r="HG774" s="209"/>
      <c r="HH774" s="209"/>
      <c r="HI774" s="209"/>
      <c r="HJ774" s="209"/>
      <c r="HK774" s="209"/>
      <c r="HL774" s="209"/>
      <c r="HM774" s="209"/>
      <c r="HN774" s="209"/>
      <c r="HO774" s="209"/>
      <c r="HP774" s="209"/>
      <c r="HQ774" s="209"/>
      <c r="HR774" s="209"/>
      <c r="HS774" s="209"/>
      <c r="HT774" s="209"/>
      <c r="HU774" s="209"/>
      <c r="HV774" s="209"/>
      <c r="HW774" s="209"/>
      <c r="HX774" s="209"/>
      <c r="HY774" s="209"/>
      <c r="HZ774" s="209"/>
      <c r="IA774" s="209"/>
      <c r="IB774" s="209"/>
      <c r="IC774" s="209"/>
      <c r="ID774" s="209"/>
      <c r="IE774" s="209"/>
      <c r="IF774" s="209"/>
      <c r="IG774" s="209"/>
      <c r="IH774" s="209"/>
      <c r="II774" s="209"/>
      <c r="IJ774" s="209"/>
      <c r="IK774" s="209"/>
      <c r="IL774" s="209"/>
      <c r="IM774" s="209"/>
      <c r="IN774" s="209"/>
      <c r="IO774" s="209"/>
      <c r="IP774" s="209"/>
      <c r="IQ774" s="209"/>
      <c r="IR774" s="209"/>
      <c r="IS774" s="209"/>
      <c r="IT774" s="209"/>
      <c r="IU774" s="209"/>
      <c r="IV774" s="209"/>
      <c r="IW774" s="209"/>
      <c r="IX774" s="209"/>
      <c r="IY774" s="209"/>
      <c r="IZ774" s="209"/>
      <c r="JA774" s="209"/>
      <c r="JB774" s="209"/>
      <c r="JC774" s="209"/>
      <c r="JD774" s="209"/>
      <c r="JE774" s="209"/>
      <c r="JF774" s="209"/>
      <c r="JG774" s="209"/>
    </row>
    <row r="775" spans="102:267" hidden="1">
      <c r="CX775" s="211"/>
      <c r="CY775" s="217"/>
      <c r="CZ775" s="217"/>
      <c r="DA775" s="217"/>
      <c r="DB775" s="462"/>
      <c r="DC775" s="217"/>
      <c r="DD775" s="209"/>
      <c r="DE775" s="209"/>
      <c r="DF775" s="1561"/>
      <c r="DG775" s="1561"/>
      <c r="DH775" s="209"/>
      <c r="DI775" s="209"/>
      <c r="DJ775" s="217"/>
      <c r="DK775" s="209"/>
      <c r="DL775" s="217"/>
      <c r="DM775" s="209"/>
      <c r="DN775" s="209"/>
      <c r="DO775" s="209"/>
      <c r="DP775" s="209"/>
      <c r="DQ775" s="1561"/>
      <c r="DR775" s="209"/>
      <c r="DS775" s="209"/>
      <c r="DT775" s="209"/>
      <c r="DU775" s="209"/>
      <c r="DV775" s="209"/>
      <c r="DW775" s="1561"/>
      <c r="DX775" s="1561"/>
      <c r="DY775" s="209"/>
      <c r="DZ775" s="209"/>
      <c r="EA775" s="209"/>
      <c r="EB775" s="209"/>
      <c r="EC775" s="209"/>
      <c r="ED775" s="209"/>
      <c r="EE775" s="209"/>
      <c r="EF775" s="209"/>
      <c r="EG775" s="209"/>
      <c r="EH775" s="209"/>
      <c r="EI775" s="209"/>
      <c r="EJ775" s="299"/>
      <c r="EK775" s="220"/>
      <c r="EL775" s="209"/>
      <c r="EM775" s="209"/>
      <c r="EN775" s="211"/>
      <c r="EO775" s="211"/>
      <c r="EP775" s="217"/>
      <c r="EQ775" s="209"/>
      <c r="ER775" s="209"/>
      <c r="ES775" s="209"/>
      <c r="ET775" s="209"/>
      <c r="EU775" s="209"/>
      <c r="EV775" s="209"/>
      <c r="EW775" s="209"/>
      <c r="EX775" s="209"/>
      <c r="EY775" s="209"/>
      <c r="EZ775" s="209"/>
      <c r="FA775" s="209"/>
      <c r="FB775" s="209"/>
      <c r="FC775" s="209"/>
      <c r="FD775" s="209"/>
      <c r="FE775" s="209"/>
      <c r="FF775" s="220"/>
      <c r="FG775" s="220"/>
      <c r="FH775" s="209"/>
      <c r="FI775" s="209"/>
      <c r="FJ775" s="209"/>
      <c r="FK775" s="209"/>
      <c r="FL775" s="209"/>
      <c r="FM775" s="209"/>
      <c r="FN775" s="209"/>
      <c r="FO775" s="209"/>
      <c r="FP775" s="209"/>
      <c r="FQ775" s="209"/>
      <c r="FR775" s="209"/>
      <c r="FS775" s="209"/>
      <c r="FT775" s="209"/>
      <c r="FU775" s="209"/>
      <c r="FV775" s="209"/>
      <c r="FW775" s="209"/>
      <c r="FX775" s="209"/>
      <c r="FY775" s="209"/>
      <c r="FZ775" s="209"/>
      <c r="GA775" s="209"/>
      <c r="GB775" s="209"/>
      <c r="GC775" s="209"/>
      <c r="GD775" s="209"/>
      <c r="GE775" s="209"/>
      <c r="GF775" s="209"/>
      <c r="GG775" s="209"/>
      <c r="GH775" s="209"/>
      <c r="GI775" s="209"/>
      <c r="GJ775" s="209"/>
      <c r="GK775" s="209"/>
      <c r="GL775" s="209"/>
      <c r="GM775" s="209"/>
      <c r="GN775" s="209"/>
      <c r="GO775" s="209"/>
      <c r="GP775" s="209"/>
      <c r="GQ775" s="209"/>
      <c r="GR775" s="209"/>
      <c r="GS775" s="209"/>
      <c r="GT775" s="209"/>
      <c r="GU775" s="209"/>
      <c r="GV775" s="209"/>
      <c r="GW775" s="209"/>
      <c r="GX775" s="209"/>
      <c r="GY775" s="209"/>
      <c r="GZ775" s="209"/>
      <c r="HA775" s="209"/>
      <c r="HB775" s="209"/>
      <c r="HC775" s="209"/>
      <c r="HD775" s="209"/>
      <c r="HE775" s="209"/>
      <c r="HF775" s="209"/>
      <c r="HG775" s="209"/>
      <c r="HH775" s="209"/>
      <c r="HI775" s="209"/>
      <c r="HJ775" s="209"/>
      <c r="HK775" s="209"/>
      <c r="HL775" s="209"/>
      <c r="HM775" s="209"/>
      <c r="HN775" s="209"/>
      <c r="HO775" s="209"/>
      <c r="HP775" s="209"/>
      <c r="HQ775" s="209"/>
      <c r="HR775" s="209"/>
      <c r="HS775" s="209"/>
      <c r="HT775" s="209"/>
      <c r="HU775" s="209"/>
      <c r="HV775" s="209"/>
      <c r="HW775" s="209"/>
      <c r="HX775" s="209"/>
      <c r="HY775" s="209"/>
      <c r="HZ775" s="209"/>
      <c r="IA775" s="209"/>
      <c r="IB775" s="209"/>
      <c r="IC775" s="209"/>
      <c r="ID775" s="209"/>
      <c r="IE775" s="209"/>
      <c r="IF775" s="209"/>
      <c r="IG775" s="209"/>
      <c r="IH775" s="209"/>
      <c r="II775" s="209"/>
      <c r="IJ775" s="209"/>
      <c r="IK775" s="209"/>
      <c r="IL775" s="209"/>
      <c r="IM775" s="209"/>
      <c r="IN775" s="209"/>
      <c r="IO775" s="209"/>
      <c r="IP775" s="209"/>
      <c r="IQ775" s="209"/>
      <c r="IR775" s="209"/>
      <c r="IS775" s="209"/>
      <c r="IT775" s="209"/>
      <c r="IU775" s="209"/>
      <c r="IV775" s="209"/>
      <c r="IW775" s="209"/>
      <c r="IX775" s="209"/>
      <c r="IY775" s="209"/>
      <c r="IZ775" s="209"/>
      <c r="JA775" s="209"/>
      <c r="JB775" s="209"/>
      <c r="JC775" s="209"/>
      <c r="JD775" s="209"/>
      <c r="JE775" s="209"/>
      <c r="JF775" s="209"/>
      <c r="JG775" s="209"/>
    </row>
    <row r="776" spans="102:267" hidden="1">
      <c r="CX776" s="211"/>
      <c r="CY776" s="217"/>
      <c r="CZ776" s="217"/>
      <c r="DA776" s="217"/>
      <c r="DB776" s="462"/>
      <c r="DC776" s="217"/>
      <c r="DD776" s="209"/>
      <c r="DE776" s="209"/>
      <c r="DF776" s="1561"/>
      <c r="DG776" s="1561"/>
      <c r="DH776" s="209"/>
      <c r="DI776" s="209"/>
      <c r="DJ776" s="217"/>
      <c r="DK776" s="209"/>
      <c r="DL776" s="217"/>
      <c r="DM776" s="209"/>
      <c r="DN776" s="209"/>
      <c r="DO776" s="209"/>
      <c r="DP776" s="209"/>
      <c r="DQ776" s="1561"/>
      <c r="DR776" s="209"/>
      <c r="DS776" s="209"/>
      <c r="DT776" s="209"/>
      <c r="DU776" s="209"/>
      <c r="DV776" s="209"/>
      <c r="DW776" s="1561"/>
      <c r="DX776" s="1561"/>
      <c r="DY776" s="209"/>
      <c r="DZ776" s="209"/>
      <c r="EA776" s="209"/>
      <c r="EB776" s="209"/>
      <c r="EC776" s="209"/>
      <c r="ED776" s="209"/>
      <c r="EE776" s="209"/>
      <c r="EF776" s="209"/>
      <c r="EG776" s="209"/>
      <c r="EH776" s="209"/>
      <c r="EI776" s="209"/>
      <c r="EJ776" s="299"/>
      <c r="EK776" s="220"/>
      <c r="EL776" s="209"/>
      <c r="EM776" s="209"/>
      <c r="EN776" s="211"/>
      <c r="EO776" s="211"/>
      <c r="EP776" s="217"/>
      <c r="EQ776" s="209"/>
      <c r="ER776" s="209"/>
      <c r="ES776" s="209"/>
      <c r="ET776" s="209"/>
      <c r="EU776" s="209"/>
      <c r="EV776" s="209"/>
      <c r="EW776" s="209"/>
      <c r="EX776" s="209"/>
      <c r="EY776" s="209"/>
      <c r="EZ776" s="209"/>
      <c r="FA776" s="209"/>
      <c r="FB776" s="209"/>
      <c r="FC776" s="209"/>
      <c r="FD776" s="209"/>
      <c r="FE776" s="209"/>
      <c r="FF776" s="220"/>
      <c r="FG776" s="220"/>
      <c r="FH776" s="209"/>
      <c r="FI776" s="209"/>
      <c r="FJ776" s="209"/>
      <c r="FK776" s="209"/>
      <c r="FL776" s="209"/>
      <c r="FM776" s="209"/>
      <c r="FN776" s="209"/>
      <c r="FO776" s="209"/>
      <c r="FP776" s="209"/>
      <c r="FQ776" s="209"/>
      <c r="FR776" s="209"/>
      <c r="FS776" s="209"/>
      <c r="FT776" s="209"/>
      <c r="FU776" s="209"/>
      <c r="FV776" s="209"/>
      <c r="FW776" s="209"/>
      <c r="FX776" s="209"/>
      <c r="FY776" s="209"/>
      <c r="FZ776" s="209"/>
      <c r="GA776" s="209"/>
      <c r="GB776" s="209"/>
      <c r="GC776" s="209"/>
      <c r="GD776" s="209"/>
      <c r="GE776" s="209"/>
      <c r="GF776" s="209"/>
      <c r="GG776" s="209"/>
      <c r="GH776" s="209"/>
      <c r="GI776" s="209"/>
      <c r="GJ776" s="209"/>
      <c r="GK776" s="209"/>
      <c r="GL776" s="209"/>
      <c r="GM776" s="209"/>
      <c r="GN776" s="209"/>
      <c r="GO776" s="209"/>
      <c r="GP776" s="209"/>
      <c r="GQ776" s="209"/>
      <c r="GR776" s="209"/>
      <c r="GS776" s="209"/>
      <c r="GT776" s="209"/>
      <c r="GU776" s="209"/>
      <c r="GV776" s="209"/>
      <c r="GW776" s="209"/>
      <c r="GX776" s="209"/>
      <c r="GY776" s="209"/>
      <c r="GZ776" s="209"/>
      <c r="HA776" s="209"/>
      <c r="HB776" s="209"/>
      <c r="HC776" s="209"/>
      <c r="HD776" s="209"/>
      <c r="HE776" s="209"/>
      <c r="HF776" s="209"/>
      <c r="HG776" s="209"/>
      <c r="HH776" s="209"/>
      <c r="HI776" s="209"/>
      <c r="HJ776" s="209"/>
      <c r="HK776" s="209"/>
      <c r="HL776" s="209"/>
      <c r="HM776" s="209"/>
      <c r="HN776" s="209"/>
      <c r="HO776" s="209"/>
      <c r="HP776" s="209"/>
      <c r="HQ776" s="209"/>
      <c r="HR776" s="209"/>
      <c r="HS776" s="209"/>
      <c r="HT776" s="209"/>
      <c r="HU776" s="209"/>
      <c r="HV776" s="209"/>
      <c r="HW776" s="209"/>
      <c r="HX776" s="209"/>
      <c r="HY776" s="209"/>
      <c r="HZ776" s="209"/>
      <c r="IA776" s="209"/>
      <c r="IB776" s="209"/>
      <c r="IC776" s="209"/>
      <c r="ID776" s="209"/>
      <c r="IE776" s="209"/>
      <c r="IF776" s="209"/>
      <c r="IG776" s="209"/>
      <c r="IH776" s="209"/>
      <c r="II776" s="209"/>
      <c r="IJ776" s="209"/>
      <c r="IK776" s="209"/>
      <c r="IL776" s="209"/>
      <c r="IM776" s="209"/>
      <c r="IN776" s="209"/>
      <c r="IO776" s="209"/>
      <c r="IP776" s="209"/>
      <c r="IQ776" s="209"/>
      <c r="IR776" s="209"/>
      <c r="IS776" s="209"/>
      <c r="IT776" s="209"/>
      <c r="IU776" s="209"/>
      <c r="IV776" s="209"/>
      <c r="IW776" s="209"/>
      <c r="IX776" s="209"/>
      <c r="IY776" s="209"/>
      <c r="IZ776" s="209"/>
      <c r="JA776" s="209"/>
      <c r="JB776" s="209"/>
      <c r="JC776" s="209"/>
      <c r="JD776" s="209"/>
      <c r="JE776" s="209"/>
      <c r="JF776" s="209"/>
      <c r="JG776" s="209"/>
    </row>
    <row r="777" spans="102:267" hidden="1">
      <c r="CX777" s="211"/>
      <c r="CY777" s="217"/>
      <c r="CZ777" s="217"/>
      <c r="DA777" s="217"/>
      <c r="DB777" s="462"/>
      <c r="DC777" s="217"/>
      <c r="DD777" s="209"/>
      <c r="DE777" s="209"/>
      <c r="DF777" s="1561"/>
      <c r="DG777" s="1561"/>
      <c r="DH777" s="209"/>
      <c r="DI777" s="209"/>
      <c r="DJ777" s="217"/>
      <c r="DK777" s="209"/>
      <c r="DL777" s="217"/>
      <c r="DM777" s="209"/>
      <c r="DN777" s="209"/>
      <c r="DO777" s="209"/>
      <c r="DP777" s="209"/>
      <c r="DQ777" s="1561"/>
      <c r="DR777" s="209"/>
      <c r="DS777" s="209"/>
      <c r="DT777" s="209"/>
      <c r="DU777" s="209"/>
      <c r="DV777" s="209"/>
      <c r="DW777" s="1561"/>
      <c r="DX777" s="1561"/>
      <c r="DY777" s="209"/>
      <c r="DZ777" s="209"/>
      <c r="EA777" s="209"/>
      <c r="EB777" s="209"/>
      <c r="EC777" s="209"/>
      <c r="ED777" s="209"/>
      <c r="EE777" s="209"/>
      <c r="EF777" s="209"/>
      <c r="EG777" s="209"/>
      <c r="EH777" s="209"/>
      <c r="EI777" s="209"/>
      <c r="EJ777" s="299"/>
      <c r="EK777" s="220"/>
      <c r="EL777" s="209"/>
      <c r="EM777" s="209"/>
      <c r="EN777" s="211"/>
      <c r="EO777" s="211"/>
      <c r="EP777" s="217"/>
      <c r="EQ777" s="209"/>
      <c r="ER777" s="209"/>
      <c r="ES777" s="209"/>
      <c r="ET777" s="209"/>
      <c r="EU777" s="209"/>
      <c r="EV777" s="209"/>
      <c r="EW777" s="209"/>
      <c r="EX777" s="209"/>
      <c r="EY777" s="209"/>
      <c r="EZ777" s="209"/>
      <c r="FA777" s="209"/>
      <c r="FB777" s="209"/>
      <c r="FC777" s="209"/>
      <c r="FD777" s="209"/>
      <c r="FE777" s="209"/>
      <c r="FF777" s="220"/>
      <c r="FG777" s="220"/>
      <c r="FH777" s="209"/>
      <c r="FI777" s="209"/>
      <c r="FJ777" s="209"/>
      <c r="FK777" s="209"/>
      <c r="FL777" s="209"/>
      <c r="FM777" s="209"/>
      <c r="FN777" s="209"/>
      <c r="FO777" s="209"/>
      <c r="FP777" s="209"/>
      <c r="FQ777" s="209"/>
      <c r="FR777" s="209"/>
      <c r="FS777" s="209"/>
      <c r="FT777" s="209"/>
      <c r="FU777" s="209"/>
      <c r="FV777" s="209"/>
      <c r="FW777" s="209"/>
      <c r="FX777" s="209"/>
      <c r="FY777" s="209"/>
      <c r="FZ777" s="209"/>
      <c r="GA777" s="209"/>
      <c r="GB777" s="209"/>
      <c r="GC777" s="209"/>
      <c r="GD777" s="209"/>
      <c r="GE777" s="209"/>
      <c r="GF777" s="209"/>
      <c r="GG777" s="209"/>
      <c r="GH777" s="209"/>
      <c r="GI777" s="209"/>
      <c r="GJ777" s="209"/>
      <c r="GK777" s="209"/>
      <c r="GL777" s="209"/>
      <c r="GM777" s="209"/>
      <c r="GN777" s="209"/>
      <c r="GO777" s="209"/>
      <c r="GP777" s="209"/>
      <c r="GQ777" s="209"/>
      <c r="GR777" s="209"/>
      <c r="GS777" s="209"/>
      <c r="GT777" s="209"/>
      <c r="GU777" s="209"/>
      <c r="GV777" s="209"/>
      <c r="GW777" s="209"/>
      <c r="GX777" s="209"/>
      <c r="GY777" s="209"/>
      <c r="GZ777" s="209"/>
      <c r="HA777" s="209"/>
      <c r="HB777" s="209"/>
      <c r="HC777" s="209"/>
      <c r="HD777" s="209"/>
      <c r="HE777" s="209"/>
      <c r="HF777" s="209"/>
      <c r="HG777" s="209"/>
      <c r="HH777" s="209"/>
      <c r="HI777" s="209"/>
      <c r="HJ777" s="209"/>
      <c r="HK777" s="209"/>
      <c r="HL777" s="209"/>
      <c r="HM777" s="209"/>
      <c r="HN777" s="209"/>
      <c r="HO777" s="209"/>
      <c r="HP777" s="209"/>
      <c r="HQ777" s="209"/>
      <c r="HR777" s="209"/>
      <c r="HS777" s="209"/>
      <c r="HT777" s="209"/>
      <c r="HU777" s="209"/>
      <c r="HV777" s="209"/>
      <c r="HW777" s="209"/>
      <c r="HX777" s="209"/>
      <c r="HY777" s="209"/>
      <c r="HZ777" s="209"/>
      <c r="IA777" s="209"/>
      <c r="IB777" s="209"/>
      <c r="IC777" s="209"/>
      <c r="ID777" s="209"/>
      <c r="IE777" s="209"/>
      <c r="IF777" s="209"/>
      <c r="IG777" s="209"/>
      <c r="IH777" s="209"/>
      <c r="II777" s="209"/>
      <c r="IJ777" s="209"/>
      <c r="IK777" s="209"/>
      <c r="IL777" s="209"/>
      <c r="IM777" s="209"/>
      <c r="IN777" s="209"/>
      <c r="IO777" s="209"/>
      <c r="IP777" s="209"/>
      <c r="IQ777" s="209"/>
      <c r="IR777" s="209"/>
      <c r="IS777" s="209"/>
      <c r="IT777" s="209"/>
      <c r="IU777" s="209"/>
      <c r="IV777" s="209"/>
      <c r="IW777" s="209"/>
      <c r="IX777" s="209"/>
      <c r="IY777" s="209"/>
      <c r="IZ777" s="209"/>
      <c r="JA777" s="209"/>
      <c r="JB777" s="209"/>
      <c r="JC777" s="209"/>
      <c r="JD777" s="209"/>
      <c r="JE777" s="209"/>
      <c r="JF777" s="209"/>
      <c r="JG777" s="209"/>
    </row>
    <row r="778" spans="102:267" hidden="1">
      <c r="CX778" s="211"/>
      <c r="CY778" s="217"/>
      <c r="CZ778" s="217"/>
      <c r="DA778" s="217"/>
      <c r="DB778" s="462"/>
      <c r="DC778" s="217"/>
      <c r="DD778" s="209"/>
      <c r="DE778" s="209"/>
      <c r="DF778" s="1561"/>
      <c r="DG778" s="1561"/>
      <c r="DH778" s="209"/>
      <c r="DI778" s="209"/>
      <c r="DJ778" s="217"/>
      <c r="DK778" s="209"/>
      <c r="DL778" s="217"/>
      <c r="DM778" s="209"/>
      <c r="DN778" s="209"/>
      <c r="DO778" s="209"/>
      <c r="DP778" s="209"/>
      <c r="DQ778" s="1561"/>
      <c r="DR778" s="209"/>
      <c r="DS778" s="209"/>
      <c r="DT778" s="209"/>
      <c r="DU778" s="209"/>
      <c r="DV778" s="209"/>
      <c r="DW778" s="1561"/>
      <c r="DX778" s="1561"/>
      <c r="DY778" s="209"/>
      <c r="DZ778" s="209"/>
      <c r="EA778" s="209"/>
      <c r="EB778" s="209"/>
      <c r="EC778" s="209"/>
      <c r="ED778" s="209"/>
      <c r="EE778" s="209"/>
      <c r="EF778" s="209"/>
      <c r="EG778" s="209"/>
      <c r="EH778" s="209"/>
      <c r="EI778" s="209"/>
      <c r="EJ778" s="299"/>
      <c r="EK778" s="220"/>
      <c r="EL778" s="209"/>
      <c r="EM778" s="209"/>
      <c r="EN778" s="211"/>
      <c r="EO778" s="211"/>
      <c r="EP778" s="217"/>
      <c r="EQ778" s="209"/>
      <c r="ER778" s="209"/>
      <c r="ES778" s="209"/>
      <c r="ET778" s="209"/>
      <c r="EU778" s="209"/>
      <c r="EV778" s="209"/>
      <c r="EW778" s="209"/>
      <c r="EX778" s="209"/>
      <c r="EY778" s="209"/>
      <c r="EZ778" s="209"/>
      <c r="FA778" s="209"/>
      <c r="FB778" s="209"/>
      <c r="FC778" s="209"/>
      <c r="FD778" s="209"/>
      <c r="FE778" s="209"/>
      <c r="FF778" s="220"/>
      <c r="FG778" s="220"/>
      <c r="FH778" s="209"/>
      <c r="FI778" s="209"/>
      <c r="FJ778" s="209"/>
      <c r="FK778" s="209"/>
      <c r="FL778" s="209"/>
      <c r="FM778" s="209"/>
      <c r="FN778" s="209"/>
      <c r="FO778" s="209"/>
      <c r="FP778" s="209"/>
      <c r="FQ778" s="209"/>
      <c r="FR778" s="209"/>
      <c r="FS778" s="209"/>
      <c r="FT778" s="209"/>
      <c r="FU778" s="209"/>
      <c r="FV778" s="209"/>
      <c r="FW778" s="209"/>
      <c r="FX778" s="209"/>
      <c r="FY778" s="209"/>
      <c r="FZ778" s="209"/>
      <c r="GA778" s="209"/>
      <c r="GB778" s="209"/>
      <c r="GC778" s="209"/>
      <c r="GD778" s="209"/>
      <c r="GE778" s="209"/>
      <c r="GF778" s="209"/>
      <c r="GG778" s="209"/>
      <c r="GH778" s="209"/>
      <c r="GI778" s="209"/>
      <c r="GJ778" s="209"/>
      <c r="GK778" s="209"/>
      <c r="GL778" s="209"/>
      <c r="GM778" s="209"/>
      <c r="GN778" s="209"/>
      <c r="GO778" s="209"/>
      <c r="GP778" s="209"/>
      <c r="GQ778" s="209"/>
      <c r="GR778" s="209"/>
      <c r="GS778" s="209"/>
      <c r="GT778" s="209"/>
      <c r="GU778" s="209"/>
      <c r="GV778" s="209"/>
      <c r="GW778" s="209"/>
      <c r="GX778" s="209"/>
      <c r="GY778" s="209"/>
      <c r="GZ778" s="209"/>
      <c r="HA778" s="209"/>
      <c r="HB778" s="209"/>
      <c r="HC778" s="209"/>
      <c r="HD778" s="209"/>
      <c r="HE778" s="209"/>
      <c r="HF778" s="209"/>
      <c r="HG778" s="209"/>
      <c r="HH778" s="209"/>
      <c r="HI778" s="209"/>
      <c r="HJ778" s="209"/>
      <c r="HK778" s="209"/>
      <c r="HL778" s="209"/>
      <c r="HM778" s="209"/>
      <c r="HN778" s="209"/>
      <c r="HO778" s="209"/>
      <c r="HP778" s="209"/>
      <c r="HQ778" s="209"/>
      <c r="HR778" s="209"/>
      <c r="HS778" s="209"/>
      <c r="HT778" s="209"/>
      <c r="HU778" s="209"/>
      <c r="HV778" s="209"/>
      <c r="HW778" s="209"/>
      <c r="HX778" s="209"/>
      <c r="HY778" s="209"/>
      <c r="HZ778" s="209"/>
      <c r="IA778" s="209"/>
      <c r="IB778" s="209"/>
      <c r="IC778" s="209"/>
      <c r="ID778" s="209"/>
      <c r="IE778" s="209"/>
      <c r="IF778" s="209"/>
      <c r="IG778" s="209"/>
      <c r="IH778" s="209"/>
      <c r="II778" s="209"/>
      <c r="IJ778" s="209"/>
      <c r="IK778" s="209"/>
      <c r="IL778" s="209"/>
      <c r="IM778" s="209"/>
      <c r="IN778" s="209"/>
      <c r="IO778" s="209"/>
      <c r="IP778" s="209"/>
      <c r="IQ778" s="209"/>
      <c r="IR778" s="209"/>
      <c r="IS778" s="209"/>
      <c r="IT778" s="209"/>
      <c r="IU778" s="209"/>
      <c r="IV778" s="209"/>
      <c r="IW778" s="209"/>
      <c r="IX778" s="209"/>
      <c r="IY778" s="209"/>
      <c r="IZ778" s="209"/>
      <c r="JA778" s="209"/>
      <c r="JB778" s="209"/>
      <c r="JC778" s="209"/>
      <c r="JD778" s="209"/>
      <c r="JE778" s="209"/>
      <c r="JF778" s="209"/>
      <c r="JG778" s="209"/>
    </row>
    <row r="779" spans="102:267" hidden="1">
      <c r="CX779" s="211"/>
      <c r="CY779" s="217"/>
      <c r="CZ779" s="217"/>
      <c r="DA779" s="217"/>
      <c r="DB779" s="462"/>
      <c r="DC779" s="217"/>
      <c r="DD779" s="209"/>
      <c r="DE779" s="209"/>
      <c r="DF779" s="1561"/>
      <c r="DG779" s="1561"/>
      <c r="DH779" s="209"/>
      <c r="DI779" s="209"/>
      <c r="DJ779" s="217"/>
      <c r="DK779" s="209"/>
      <c r="DL779" s="217"/>
      <c r="DM779" s="209"/>
      <c r="DN779" s="209"/>
      <c r="DO779" s="209"/>
      <c r="DP779" s="209"/>
      <c r="DQ779" s="1561"/>
      <c r="DR779" s="209"/>
      <c r="DS779" s="209"/>
      <c r="DT779" s="209"/>
      <c r="DU779" s="209"/>
      <c r="DV779" s="209"/>
      <c r="DW779" s="1561"/>
      <c r="DX779" s="1561"/>
      <c r="DY779" s="209"/>
      <c r="DZ779" s="209"/>
      <c r="EA779" s="209"/>
      <c r="EB779" s="209"/>
      <c r="EC779" s="209"/>
      <c r="ED779" s="209"/>
      <c r="EE779" s="209"/>
      <c r="EF779" s="209"/>
      <c r="EG779" s="209"/>
      <c r="EH779" s="209"/>
      <c r="EI779" s="209"/>
      <c r="EJ779" s="299"/>
      <c r="EK779" s="220"/>
      <c r="EL779" s="209"/>
      <c r="EM779" s="209"/>
      <c r="EN779" s="211"/>
      <c r="EO779" s="211"/>
      <c r="EP779" s="217"/>
      <c r="EQ779" s="209"/>
      <c r="ER779" s="209"/>
      <c r="ES779" s="209"/>
      <c r="ET779" s="209"/>
      <c r="EU779" s="209"/>
      <c r="EV779" s="209"/>
      <c r="EW779" s="209"/>
      <c r="EX779" s="209"/>
      <c r="EY779" s="209"/>
      <c r="EZ779" s="209"/>
      <c r="FA779" s="209"/>
      <c r="FB779" s="209"/>
      <c r="FC779" s="209"/>
      <c r="FD779" s="209"/>
      <c r="FE779" s="209"/>
      <c r="FF779" s="220"/>
      <c r="FG779" s="220"/>
      <c r="FH779" s="209"/>
      <c r="FI779" s="209"/>
      <c r="FJ779" s="209"/>
      <c r="FK779" s="209"/>
      <c r="FL779" s="209"/>
      <c r="FM779" s="209"/>
      <c r="FN779" s="209"/>
      <c r="FO779" s="209"/>
      <c r="FP779" s="209"/>
      <c r="FQ779" s="209"/>
      <c r="FR779" s="209"/>
      <c r="FS779" s="209"/>
      <c r="FT779" s="209"/>
      <c r="FU779" s="209"/>
      <c r="FV779" s="209"/>
      <c r="FW779" s="209"/>
      <c r="FX779" s="209"/>
      <c r="FY779" s="209"/>
      <c r="FZ779" s="209"/>
      <c r="GA779" s="209"/>
      <c r="GB779" s="209"/>
      <c r="GC779" s="209"/>
      <c r="GD779" s="209"/>
      <c r="GE779" s="209"/>
      <c r="GF779" s="209"/>
      <c r="GG779" s="209"/>
      <c r="GH779" s="209"/>
      <c r="GI779" s="209"/>
      <c r="GJ779" s="209"/>
      <c r="GK779" s="209"/>
      <c r="GL779" s="209"/>
      <c r="GM779" s="209"/>
      <c r="GN779" s="209"/>
      <c r="GO779" s="209"/>
      <c r="GP779" s="209"/>
      <c r="GQ779" s="209"/>
      <c r="GR779" s="209"/>
      <c r="GS779" s="209"/>
      <c r="GT779" s="209"/>
      <c r="GU779" s="209"/>
      <c r="GV779" s="209"/>
      <c r="GW779" s="209"/>
      <c r="GX779" s="209"/>
      <c r="GY779" s="209"/>
      <c r="GZ779" s="209"/>
      <c r="HA779" s="209"/>
      <c r="HB779" s="209"/>
      <c r="HC779" s="209"/>
      <c r="HD779" s="209"/>
      <c r="HE779" s="209"/>
      <c r="HF779" s="209"/>
      <c r="HG779" s="209"/>
      <c r="HH779" s="209"/>
      <c r="HI779" s="209"/>
      <c r="HJ779" s="209"/>
      <c r="HK779" s="209"/>
      <c r="HL779" s="209"/>
      <c r="HM779" s="209"/>
      <c r="HN779" s="209"/>
      <c r="HO779" s="209"/>
      <c r="HP779" s="209"/>
      <c r="HQ779" s="209"/>
      <c r="HR779" s="209"/>
      <c r="HS779" s="209"/>
      <c r="HT779" s="209"/>
      <c r="HU779" s="209"/>
      <c r="HV779" s="209"/>
      <c r="HW779" s="209"/>
      <c r="HX779" s="209"/>
      <c r="HY779" s="209"/>
      <c r="HZ779" s="209"/>
      <c r="IA779" s="209"/>
      <c r="IB779" s="209"/>
      <c r="IC779" s="209"/>
      <c r="ID779" s="209"/>
      <c r="IE779" s="209"/>
      <c r="IF779" s="209"/>
      <c r="IG779" s="209"/>
      <c r="IH779" s="209"/>
      <c r="II779" s="209"/>
      <c r="IJ779" s="209"/>
      <c r="IK779" s="209"/>
      <c r="IL779" s="209"/>
      <c r="IM779" s="209"/>
      <c r="IN779" s="209"/>
      <c r="IO779" s="209"/>
      <c r="IP779" s="209"/>
      <c r="IQ779" s="209"/>
      <c r="IR779" s="209"/>
      <c r="IS779" s="209"/>
      <c r="IT779" s="209"/>
      <c r="IU779" s="209"/>
      <c r="IV779" s="209"/>
      <c r="IW779" s="209"/>
      <c r="IX779" s="209"/>
      <c r="IY779" s="209"/>
      <c r="IZ779" s="209"/>
      <c r="JA779" s="209"/>
      <c r="JB779" s="209"/>
      <c r="JC779" s="209"/>
      <c r="JD779" s="209"/>
      <c r="JE779" s="209"/>
      <c r="JF779" s="209"/>
      <c r="JG779" s="209"/>
    </row>
    <row r="780" spans="102:267" hidden="1">
      <c r="CX780" s="211"/>
      <c r="CY780" s="217"/>
      <c r="CZ780" s="217"/>
      <c r="DA780" s="217"/>
      <c r="DB780" s="462"/>
      <c r="DC780" s="217"/>
      <c r="DD780" s="209"/>
      <c r="DE780" s="209"/>
      <c r="DF780" s="1561"/>
      <c r="DG780" s="1561"/>
      <c r="DH780" s="209"/>
      <c r="DI780" s="209"/>
      <c r="DJ780" s="217"/>
      <c r="DK780" s="209"/>
      <c r="DL780" s="217"/>
      <c r="DM780" s="209"/>
      <c r="DN780" s="209"/>
      <c r="DO780" s="209"/>
      <c r="DP780" s="209"/>
      <c r="DQ780" s="1561"/>
      <c r="DR780" s="209"/>
      <c r="DS780" s="209"/>
      <c r="DT780" s="209"/>
      <c r="DU780" s="209"/>
      <c r="DV780" s="209"/>
      <c r="DW780" s="1561"/>
      <c r="DX780" s="1561"/>
      <c r="DY780" s="209"/>
      <c r="DZ780" s="209"/>
      <c r="EA780" s="209"/>
      <c r="EB780" s="209"/>
      <c r="EC780" s="209"/>
      <c r="ED780" s="209"/>
      <c r="EE780" s="209"/>
      <c r="EF780" s="209"/>
      <c r="EG780" s="209"/>
      <c r="EH780" s="209"/>
      <c r="EI780" s="209"/>
      <c r="EJ780" s="299"/>
      <c r="EK780" s="220"/>
      <c r="EL780" s="209"/>
      <c r="EM780" s="209"/>
      <c r="EN780" s="211"/>
      <c r="EO780" s="211"/>
      <c r="EP780" s="217"/>
      <c r="EQ780" s="209"/>
      <c r="ER780" s="209"/>
      <c r="ES780" s="209"/>
      <c r="ET780" s="209"/>
      <c r="EU780" s="209"/>
      <c r="EV780" s="209"/>
      <c r="EW780" s="209"/>
      <c r="EX780" s="209"/>
      <c r="EY780" s="209"/>
      <c r="EZ780" s="209"/>
      <c r="FA780" s="209"/>
      <c r="FB780" s="209"/>
      <c r="FC780" s="209"/>
      <c r="FD780" s="209"/>
      <c r="FE780" s="209"/>
      <c r="FF780" s="220"/>
      <c r="FG780" s="220"/>
      <c r="FH780" s="209"/>
      <c r="FI780" s="209"/>
      <c r="FJ780" s="209"/>
      <c r="FK780" s="209"/>
      <c r="FL780" s="209"/>
      <c r="FM780" s="209"/>
      <c r="FN780" s="209"/>
      <c r="FO780" s="209"/>
      <c r="FP780" s="209"/>
      <c r="FQ780" s="209"/>
      <c r="FR780" s="209"/>
      <c r="FS780" s="209"/>
      <c r="FT780" s="209"/>
      <c r="FU780" s="209"/>
      <c r="FV780" s="209"/>
      <c r="FW780" s="209"/>
      <c r="FX780" s="209"/>
      <c r="FY780" s="209"/>
      <c r="FZ780" s="209"/>
      <c r="GA780" s="209"/>
      <c r="GB780" s="209"/>
      <c r="GC780" s="209"/>
      <c r="GD780" s="209"/>
      <c r="GE780" s="209"/>
      <c r="GF780" s="209"/>
      <c r="GG780" s="209"/>
      <c r="GH780" s="209"/>
      <c r="GI780" s="209"/>
      <c r="GJ780" s="209"/>
      <c r="GK780" s="209"/>
      <c r="GL780" s="209"/>
      <c r="GM780" s="209"/>
      <c r="GN780" s="209"/>
      <c r="GO780" s="209"/>
      <c r="GP780" s="209"/>
      <c r="GQ780" s="209"/>
      <c r="GR780" s="209"/>
      <c r="GS780" s="209"/>
      <c r="GT780" s="209"/>
      <c r="GU780" s="209"/>
      <c r="GV780" s="209"/>
      <c r="GW780" s="209"/>
      <c r="GX780" s="209"/>
      <c r="GY780" s="209"/>
      <c r="GZ780" s="209"/>
      <c r="HA780" s="209"/>
      <c r="HB780" s="209"/>
      <c r="HC780" s="209"/>
      <c r="HD780" s="209"/>
      <c r="HE780" s="209"/>
      <c r="HF780" s="209"/>
      <c r="HG780" s="209"/>
      <c r="HH780" s="209"/>
      <c r="HI780" s="209"/>
      <c r="HJ780" s="209"/>
      <c r="HK780" s="209"/>
      <c r="HL780" s="209"/>
      <c r="HM780" s="209"/>
      <c r="HN780" s="209"/>
      <c r="HO780" s="209"/>
      <c r="HP780" s="209"/>
      <c r="HQ780" s="209"/>
      <c r="HR780" s="209"/>
      <c r="HS780" s="209"/>
      <c r="HT780" s="209"/>
      <c r="HU780" s="209"/>
      <c r="HV780" s="209"/>
      <c r="HW780" s="209"/>
      <c r="HX780" s="209"/>
      <c r="HY780" s="209"/>
      <c r="HZ780" s="209"/>
      <c r="IA780" s="209"/>
      <c r="IB780" s="209"/>
      <c r="IC780" s="209"/>
      <c r="ID780" s="209"/>
      <c r="IE780" s="209"/>
      <c r="IF780" s="209"/>
      <c r="IG780" s="209"/>
      <c r="IH780" s="209"/>
      <c r="II780" s="209"/>
      <c r="IJ780" s="209"/>
      <c r="IK780" s="209"/>
      <c r="IL780" s="209"/>
      <c r="IM780" s="209"/>
      <c r="IN780" s="209"/>
      <c r="IO780" s="209"/>
      <c r="IP780" s="209"/>
      <c r="IQ780" s="209"/>
      <c r="IR780" s="209"/>
      <c r="IS780" s="209"/>
      <c r="IT780" s="209"/>
      <c r="IU780" s="209"/>
      <c r="IV780" s="209"/>
      <c r="IW780" s="209"/>
      <c r="IX780" s="209"/>
      <c r="IY780" s="209"/>
      <c r="IZ780" s="209"/>
      <c r="JA780" s="209"/>
      <c r="JB780" s="209"/>
      <c r="JC780" s="209"/>
      <c r="JD780" s="209"/>
      <c r="JE780" s="209"/>
      <c r="JF780" s="209"/>
      <c r="JG780" s="209"/>
    </row>
    <row r="781" spans="102:267" hidden="1">
      <c r="CX781" s="211"/>
      <c r="CY781" s="217"/>
      <c r="CZ781" s="217"/>
      <c r="DA781" s="217"/>
      <c r="DB781" s="462"/>
      <c r="DC781" s="217"/>
      <c r="DD781" s="209"/>
      <c r="DE781" s="209"/>
      <c r="DF781" s="1561"/>
      <c r="DG781" s="1561"/>
      <c r="DH781" s="209"/>
      <c r="DI781" s="209"/>
      <c r="DJ781" s="217"/>
      <c r="DK781" s="209"/>
      <c r="DL781" s="217"/>
      <c r="DM781" s="209"/>
      <c r="DN781" s="209"/>
      <c r="DO781" s="209"/>
      <c r="DP781" s="209"/>
      <c r="DQ781" s="1561"/>
      <c r="DR781" s="209"/>
      <c r="DS781" s="209"/>
      <c r="DT781" s="209"/>
      <c r="DU781" s="209"/>
      <c r="DV781" s="209"/>
      <c r="DW781" s="1561"/>
      <c r="DX781" s="1561"/>
      <c r="DY781" s="209"/>
      <c r="DZ781" s="209"/>
      <c r="EA781" s="209"/>
      <c r="EB781" s="209"/>
      <c r="EC781" s="209"/>
      <c r="ED781" s="209"/>
      <c r="EE781" s="209"/>
      <c r="EF781" s="209"/>
      <c r="EG781" s="209"/>
      <c r="EH781" s="209"/>
      <c r="EI781" s="209"/>
      <c r="EJ781" s="299"/>
      <c r="EK781" s="220"/>
      <c r="EL781" s="209"/>
      <c r="EM781" s="209"/>
      <c r="EN781" s="211"/>
      <c r="EO781" s="211"/>
      <c r="EP781" s="217"/>
      <c r="EQ781" s="209"/>
      <c r="ER781" s="209"/>
      <c r="ES781" s="209"/>
      <c r="ET781" s="209"/>
      <c r="EU781" s="209"/>
      <c r="EV781" s="209"/>
      <c r="EW781" s="209"/>
      <c r="EX781" s="209"/>
      <c r="EY781" s="209"/>
      <c r="EZ781" s="209"/>
      <c r="FA781" s="209"/>
      <c r="FB781" s="209"/>
      <c r="FC781" s="209"/>
      <c r="FD781" s="209"/>
      <c r="FE781" s="209"/>
      <c r="FF781" s="220"/>
      <c r="FG781" s="220"/>
      <c r="FH781" s="209"/>
      <c r="FI781" s="209"/>
      <c r="FJ781" s="209"/>
      <c r="FK781" s="209"/>
      <c r="FL781" s="209"/>
      <c r="FM781" s="209"/>
      <c r="FN781" s="209"/>
      <c r="FO781" s="209"/>
      <c r="FP781" s="209"/>
      <c r="FQ781" s="209"/>
      <c r="FR781" s="209"/>
      <c r="FS781" s="209"/>
      <c r="FT781" s="209"/>
      <c r="FU781" s="209"/>
      <c r="FV781" s="209"/>
      <c r="FW781" s="209"/>
      <c r="FX781" s="209"/>
      <c r="FY781" s="209"/>
      <c r="FZ781" s="209"/>
      <c r="GA781" s="209"/>
      <c r="GB781" s="209"/>
      <c r="GC781" s="209"/>
      <c r="GD781" s="209"/>
      <c r="GE781" s="209"/>
      <c r="GF781" s="209"/>
      <c r="GG781" s="209"/>
      <c r="GH781" s="209"/>
      <c r="GI781" s="209"/>
      <c r="GJ781" s="209"/>
      <c r="GK781" s="209"/>
      <c r="GL781" s="209"/>
      <c r="GM781" s="209"/>
      <c r="GN781" s="209"/>
      <c r="GO781" s="209"/>
      <c r="GP781" s="209"/>
      <c r="GQ781" s="209"/>
      <c r="GR781" s="209"/>
      <c r="GS781" s="209"/>
      <c r="GT781" s="209"/>
      <c r="GU781" s="209"/>
      <c r="GV781" s="209"/>
      <c r="GW781" s="209"/>
      <c r="GX781" s="209"/>
      <c r="GY781" s="209"/>
      <c r="GZ781" s="209"/>
      <c r="HA781" s="209"/>
      <c r="HB781" s="209"/>
      <c r="HC781" s="209"/>
      <c r="HD781" s="209"/>
      <c r="HE781" s="209"/>
      <c r="HF781" s="209"/>
      <c r="HG781" s="209"/>
      <c r="HH781" s="209"/>
      <c r="HI781" s="209"/>
      <c r="HJ781" s="209"/>
      <c r="HK781" s="209"/>
      <c r="HL781" s="209"/>
      <c r="HM781" s="209"/>
      <c r="HN781" s="209"/>
      <c r="HO781" s="209"/>
      <c r="HP781" s="209"/>
      <c r="HQ781" s="209"/>
      <c r="HR781" s="209"/>
      <c r="HS781" s="209"/>
      <c r="HT781" s="209"/>
      <c r="HU781" s="209"/>
      <c r="HV781" s="209"/>
      <c r="HW781" s="209"/>
      <c r="HX781" s="209"/>
      <c r="HY781" s="209"/>
      <c r="HZ781" s="209"/>
      <c r="IA781" s="209"/>
      <c r="IB781" s="209"/>
      <c r="IC781" s="209"/>
      <c r="ID781" s="209"/>
      <c r="IE781" s="209"/>
      <c r="IF781" s="209"/>
      <c r="IG781" s="209"/>
      <c r="IH781" s="209"/>
      <c r="II781" s="209"/>
      <c r="IJ781" s="209"/>
      <c r="IK781" s="209"/>
      <c r="IL781" s="209"/>
      <c r="IM781" s="209"/>
      <c r="IN781" s="209"/>
      <c r="IO781" s="209"/>
      <c r="IP781" s="209"/>
      <c r="IQ781" s="209"/>
      <c r="IR781" s="209"/>
      <c r="IS781" s="209"/>
      <c r="IT781" s="209"/>
      <c r="IU781" s="209"/>
      <c r="IV781" s="209"/>
      <c r="IW781" s="209"/>
      <c r="IX781" s="209"/>
      <c r="IY781" s="209"/>
      <c r="IZ781" s="209"/>
      <c r="JA781" s="209"/>
      <c r="JB781" s="209"/>
      <c r="JC781" s="209"/>
      <c r="JD781" s="209"/>
      <c r="JE781" s="209"/>
      <c r="JF781" s="209"/>
      <c r="JG781" s="209"/>
    </row>
    <row r="782" spans="102:267" hidden="1">
      <c r="CX782" s="211"/>
      <c r="CY782" s="217"/>
      <c r="CZ782" s="217"/>
      <c r="DA782" s="217"/>
      <c r="DB782" s="462"/>
      <c r="DC782" s="217"/>
      <c r="DD782" s="209"/>
      <c r="DE782" s="209"/>
      <c r="DF782" s="1561"/>
      <c r="DG782" s="1561"/>
      <c r="DH782" s="209"/>
      <c r="DI782" s="209"/>
      <c r="DJ782" s="217"/>
      <c r="DK782" s="209"/>
      <c r="DL782" s="217"/>
      <c r="DM782" s="209"/>
      <c r="DN782" s="209"/>
      <c r="DO782" s="209"/>
      <c r="DP782" s="209"/>
      <c r="DQ782" s="1561"/>
      <c r="DR782" s="209"/>
      <c r="DS782" s="209"/>
      <c r="DT782" s="209"/>
      <c r="DU782" s="209"/>
      <c r="DV782" s="209"/>
      <c r="DW782" s="1561"/>
      <c r="DX782" s="1561"/>
      <c r="DY782" s="209"/>
      <c r="DZ782" s="209"/>
      <c r="EA782" s="209"/>
      <c r="EB782" s="209"/>
      <c r="EC782" s="209"/>
      <c r="ED782" s="209"/>
      <c r="EE782" s="209"/>
      <c r="EF782" s="209"/>
      <c r="EG782" s="209"/>
      <c r="EH782" s="209"/>
      <c r="EI782" s="209"/>
      <c r="EJ782" s="299"/>
      <c r="EK782" s="220"/>
      <c r="EL782" s="209"/>
      <c r="EM782" s="209"/>
      <c r="EN782" s="211"/>
      <c r="EO782" s="211"/>
      <c r="EP782" s="217"/>
      <c r="EQ782" s="209"/>
      <c r="ER782" s="209"/>
      <c r="ES782" s="209"/>
      <c r="ET782" s="209"/>
      <c r="EU782" s="209"/>
      <c r="EV782" s="209"/>
      <c r="EW782" s="209"/>
      <c r="EX782" s="209"/>
      <c r="EY782" s="209"/>
      <c r="EZ782" s="209"/>
      <c r="FA782" s="209"/>
      <c r="FB782" s="209"/>
      <c r="FC782" s="209"/>
      <c r="FD782" s="209"/>
      <c r="FE782" s="209"/>
      <c r="FF782" s="220"/>
      <c r="FG782" s="220"/>
      <c r="FH782" s="209"/>
      <c r="FI782" s="209"/>
      <c r="FJ782" s="209"/>
      <c r="FK782" s="209"/>
      <c r="FL782" s="209"/>
      <c r="FM782" s="209"/>
      <c r="FN782" s="209"/>
      <c r="FO782" s="209"/>
      <c r="FP782" s="209"/>
      <c r="FQ782" s="209"/>
      <c r="FR782" s="209"/>
      <c r="FS782" s="209"/>
      <c r="FT782" s="209"/>
      <c r="FU782" s="209"/>
      <c r="FV782" s="209"/>
      <c r="FW782" s="209"/>
      <c r="FX782" s="209"/>
      <c r="FY782" s="209"/>
      <c r="FZ782" s="209"/>
      <c r="GA782" s="209"/>
      <c r="GB782" s="209"/>
      <c r="GC782" s="209"/>
      <c r="GD782" s="209"/>
      <c r="GE782" s="209"/>
      <c r="GF782" s="209"/>
      <c r="GG782" s="209"/>
      <c r="GH782" s="209"/>
      <c r="GI782" s="209"/>
      <c r="GJ782" s="209"/>
      <c r="GK782" s="209"/>
      <c r="GL782" s="209"/>
      <c r="GM782" s="209"/>
      <c r="GN782" s="209"/>
      <c r="GO782" s="209"/>
      <c r="GP782" s="209"/>
      <c r="GQ782" s="209"/>
      <c r="GR782" s="209"/>
      <c r="GS782" s="209"/>
      <c r="GT782" s="209"/>
      <c r="GU782" s="209"/>
      <c r="GV782" s="209"/>
      <c r="GW782" s="209"/>
      <c r="GX782" s="209"/>
      <c r="GY782" s="209"/>
      <c r="GZ782" s="209"/>
      <c r="HA782" s="209"/>
      <c r="HB782" s="209"/>
      <c r="HC782" s="209"/>
      <c r="HD782" s="209"/>
      <c r="HE782" s="209"/>
      <c r="HF782" s="209"/>
      <c r="HG782" s="209"/>
      <c r="HH782" s="209"/>
      <c r="HI782" s="209"/>
      <c r="HJ782" s="209"/>
      <c r="HK782" s="209"/>
      <c r="HL782" s="209"/>
      <c r="HM782" s="209"/>
      <c r="HN782" s="209"/>
      <c r="HO782" s="209"/>
      <c r="HP782" s="209"/>
      <c r="HQ782" s="209"/>
      <c r="HR782" s="209"/>
      <c r="HS782" s="209"/>
      <c r="HT782" s="209"/>
      <c r="HU782" s="209"/>
      <c r="HV782" s="209"/>
      <c r="HW782" s="209"/>
      <c r="HX782" s="209"/>
      <c r="HY782" s="209"/>
      <c r="HZ782" s="209"/>
      <c r="IA782" s="209"/>
      <c r="IB782" s="209"/>
      <c r="IC782" s="209"/>
      <c r="ID782" s="209"/>
      <c r="IE782" s="209"/>
      <c r="IF782" s="209"/>
      <c r="IG782" s="209"/>
      <c r="IH782" s="209"/>
      <c r="II782" s="209"/>
      <c r="IJ782" s="209"/>
      <c r="IK782" s="209"/>
      <c r="IL782" s="209"/>
      <c r="IM782" s="209"/>
      <c r="IN782" s="209"/>
      <c r="IO782" s="209"/>
      <c r="IP782" s="209"/>
      <c r="IQ782" s="209"/>
      <c r="IR782" s="209"/>
      <c r="IS782" s="209"/>
      <c r="IT782" s="209"/>
      <c r="IU782" s="209"/>
      <c r="IV782" s="209"/>
      <c r="IW782" s="209"/>
      <c r="IX782" s="209"/>
      <c r="IY782" s="209"/>
      <c r="IZ782" s="209"/>
      <c r="JA782" s="209"/>
      <c r="JB782" s="209"/>
      <c r="JC782" s="209"/>
      <c r="JD782" s="209"/>
      <c r="JE782" s="209"/>
      <c r="JF782" s="209"/>
      <c r="JG782" s="209"/>
    </row>
    <row r="783" spans="102:267" hidden="1">
      <c r="CX783" s="211"/>
      <c r="CY783" s="217"/>
      <c r="CZ783" s="217"/>
      <c r="DA783" s="217"/>
      <c r="DB783" s="462"/>
      <c r="DC783" s="217"/>
      <c r="DD783" s="209"/>
      <c r="DE783" s="209"/>
      <c r="DF783" s="1561"/>
      <c r="DG783" s="1561"/>
      <c r="DH783" s="209"/>
      <c r="DI783" s="209"/>
      <c r="DJ783" s="217"/>
      <c r="DK783" s="209"/>
      <c r="DL783" s="217"/>
      <c r="DM783" s="209"/>
      <c r="DN783" s="209"/>
      <c r="DO783" s="209"/>
      <c r="DP783" s="209"/>
      <c r="DQ783" s="1561"/>
      <c r="DR783" s="209"/>
      <c r="DS783" s="209"/>
      <c r="DT783" s="209"/>
      <c r="DU783" s="209"/>
      <c r="DV783" s="209"/>
      <c r="DW783" s="1561"/>
      <c r="DX783" s="1561"/>
      <c r="DY783" s="209"/>
      <c r="DZ783" s="209"/>
      <c r="EA783" s="209"/>
      <c r="EB783" s="209"/>
      <c r="EC783" s="209"/>
      <c r="ED783" s="209"/>
      <c r="EE783" s="209"/>
      <c r="EF783" s="209"/>
      <c r="EG783" s="209"/>
      <c r="EH783" s="209"/>
      <c r="EI783" s="209"/>
      <c r="EJ783" s="299"/>
      <c r="EK783" s="220"/>
      <c r="EL783" s="209"/>
      <c r="EM783" s="209"/>
      <c r="EN783" s="211"/>
      <c r="EO783" s="211"/>
      <c r="EP783" s="217"/>
      <c r="EQ783" s="209"/>
      <c r="ER783" s="209"/>
      <c r="ES783" s="209"/>
      <c r="ET783" s="209"/>
      <c r="EU783" s="209"/>
      <c r="EV783" s="209"/>
      <c r="EW783" s="209"/>
      <c r="EX783" s="209"/>
      <c r="EY783" s="209"/>
      <c r="EZ783" s="209"/>
      <c r="FA783" s="209"/>
      <c r="FB783" s="209"/>
      <c r="FC783" s="209"/>
      <c r="FD783" s="209"/>
      <c r="FE783" s="209"/>
      <c r="FF783" s="220"/>
      <c r="FG783" s="220"/>
      <c r="FH783" s="209"/>
      <c r="FI783" s="209"/>
      <c r="FJ783" s="209"/>
      <c r="FK783" s="209"/>
      <c r="FL783" s="209"/>
      <c r="FM783" s="209"/>
      <c r="FN783" s="209"/>
      <c r="FO783" s="209"/>
      <c r="FP783" s="209"/>
      <c r="FQ783" s="209"/>
      <c r="FR783" s="209"/>
      <c r="FS783" s="209"/>
      <c r="FT783" s="209"/>
      <c r="FU783" s="209"/>
      <c r="FV783" s="209"/>
      <c r="FW783" s="209"/>
      <c r="FX783" s="209"/>
      <c r="FY783" s="209"/>
      <c r="FZ783" s="209"/>
      <c r="GA783" s="209"/>
      <c r="GB783" s="209"/>
      <c r="GC783" s="209"/>
      <c r="GD783" s="209"/>
      <c r="GE783" s="209"/>
      <c r="GF783" s="209"/>
      <c r="GG783" s="209"/>
      <c r="GH783" s="209"/>
      <c r="GI783" s="209"/>
      <c r="GJ783" s="209"/>
      <c r="GK783" s="209"/>
      <c r="GL783" s="209"/>
      <c r="GM783" s="209"/>
      <c r="GN783" s="209"/>
      <c r="GO783" s="209"/>
      <c r="GP783" s="209"/>
      <c r="GQ783" s="209"/>
      <c r="GR783" s="209"/>
      <c r="GS783" s="209"/>
      <c r="GT783" s="209"/>
      <c r="GU783" s="209"/>
      <c r="GV783" s="209"/>
      <c r="GW783" s="209"/>
      <c r="GX783" s="209"/>
      <c r="GY783" s="209"/>
      <c r="GZ783" s="209"/>
      <c r="HA783" s="209"/>
      <c r="HB783" s="209"/>
      <c r="HC783" s="209"/>
      <c r="HD783" s="209"/>
      <c r="HE783" s="209"/>
      <c r="HF783" s="209"/>
      <c r="HG783" s="209"/>
      <c r="HH783" s="209"/>
      <c r="HI783" s="209"/>
      <c r="HJ783" s="209"/>
      <c r="HK783" s="209"/>
      <c r="HL783" s="209"/>
      <c r="HM783" s="209"/>
      <c r="HN783" s="209"/>
      <c r="HO783" s="209"/>
      <c r="HP783" s="209"/>
      <c r="HQ783" s="209"/>
      <c r="HR783" s="209"/>
      <c r="HS783" s="209"/>
      <c r="HT783" s="209"/>
      <c r="HU783" s="209"/>
      <c r="HV783" s="209"/>
      <c r="HW783" s="209"/>
      <c r="HX783" s="209"/>
      <c r="HY783" s="209"/>
      <c r="HZ783" s="209"/>
      <c r="IA783" s="209"/>
      <c r="IB783" s="209"/>
      <c r="IC783" s="209"/>
      <c r="ID783" s="209"/>
      <c r="IE783" s="209"/>
      <c r="IF783" s="209"/>
      <c r="IG783" s="209"/>
      <c r="IH783" s="209"/>
      <c r="II783" s="209"/>
      <c r="IJ783" s="209"/>
      <c r="IK783" s="209"/>
      <c r="IL783" s="209"/>
      <c r="IM783" s="209"/>
      <c r="IN783" s="209"/>
      <c r="IO783" s="209"/>
      <c r="IP783" s="209"/>
      <c r="IQ783" s="209"/>
      <c r="IR783" s="209"/>
      <c r="IS783" s="209"/>
      <c r="IT783" s="209"/>
      <c r="IU783" s="209"/>
      <c r="IV783" s="209"/>
      <c r="IW783" s="209"/>
      <c r="IX783" s="209"/>
      <c r="IY783" s="209"/>
      <c r="IZ783" s="209"/>
      <c r="JA783" s="209"/>
      <c r="JB783" s="209"/>
      <c r="JC783" s="209"/>
      <c r="JD783" s="209"/>
      <c r="JE783" s="209"/>
      <c r="JF783" s="209"/>
      <c r="JG783" s="209"/>
    </row>
    <row r="784" spans="102:267" hidden="1">
      <c r="CX784" s="211"/>
      <c r="CY784" s="217"/>
      <c r="CZ784" s="217"/>
      <c r="DA784" s="217"/>
      <c r="DB784" s="462"/>
      <c r="DC784" s="217"/>
      <c r="DD784" s="209"/>
      <c r="DE784" s="209"/>
      <c r="DF784" s="1561"/>
      <c r="DG784" s="1561"/>
      <c r="DH784" s="209"/>
      <c r="DI784" s="209"/>
      <c r="DJ784" s="217"/>
      <c r="DK784" s="209"/>
      <c r="DL784" s="217"/>
      <c r="DM784" s="209"/>
      <c r="DN784" s="209"/>
      <c r="DO784" s="209"/>
      <c r="DP784" s="209"/>
      <c r="DQ784" s="1561"/>
      <c r="DR784" s="209"/>
      <c r="DS784" s="209"/>
      <c r="DT784" s="209"/>
      <c r="DU784" s="209"/>
      <c r="DV784" s="209"/>
      <c r="DW784" s="1561"/>
      <c r="DX784" s="1561"/>
      <c r="DY784" s="209"/>
      <c r="DZ784" s="209"/>
      <c r="EA784" s="209"/>
      <c r="EB784" s="209"/>
      <c r="EC784" s="209"/>
      <c r="ED784" s="209"/>
      <c r="EE784" s="209"/>
      <c r="EF784" s="209"/>
      <c r="EG784" s="209"/>
      <c r="EH784" s="209"/>
      <c r="EI784" s="209"/>
      <c r="EJ784" s="299"/>
      <c r="EK784" s="220"/>
      <c r="EL784" s="209"/>
      <c r="EM784" s="209"/>
      <c r="EN784" s="211"/>
      <c r="EO784" s="211"/>
      <c r="EP784" s="217"/>
      <c r="EQ784" s="209"/>
      <c r="ER784" s="209"/>
      <c r="ES784" s="209"/>
      <c r="ET784" s="209"/>
      <c r="EU784" s="209"/>
      <c r="EV784" s="209"/>
      <c r="EW784" s="209"/>
      <c r="EX784" s="209"/>
      <c r="EY784" s="209"/>
      <c r="EZ784" s="209"/>
      <c r="FA784" s="209"/>
      <c r="FB784" s="209"/>
      <c r="FC784" s="209"/>
      <c r="FD784" s="209"/>
      <c r="FE784" s="209"/>
      <c r="FF784" s="220"/>
      <c r="FG784" s="220"/>
      <c r="FH784" s="209"/>
      <c r="FI784" s="209"/>
      <c r="FJ784" s="209"/>
      <c r="FK784" s="209"/>
      <c r="FL784" s="209"/>
      <c r="FM784" s="209"/>
      <c r="FN784" s="209"/>
      <c r="FO784" s="209"/>
      <c r="FP784" s="209"/>
      <c r="FQ784" s="209"/>
      <c r="FR784" s="209"/>
      <c r="FS784" s="209"/>
      <c r="FT784" s="209"/>
      <c r="FU784" s="209"/>
      <c r="FV784" s="209"/>
      <c r="FW784" s="209"/>
      <c r="FX784" s="209"/>
      <c r="FY784" s="209"/>
      <c r="FZ784" s="209"/>
      <c r="GA784" s="209"/>
      <c r="GB784" s="209"/>
      <c r="GC784" s="209"/>
      <c r="GD784" s="209"/>
      <c r="GE784" s="209"/>
      <c r="GF784" s="209"/>
      <c r="GG784" s="209"/>
      <c r="GH784" s="209"/>
      <c r="GI784" s="209"/>
      <c r="GJ784" s="209"/>
      <c r="GK784" s="209"/>
      <c r="GL784" s="209"/>
      <c r="GM784" s="209"/>
      <c r="GN784" s="209"/>
      <c r="GO784" s="209"/>
      <c r="GP784" s="209"/>
      <c r="GQ784" s="209"/>
      <c r="GR784" s="209"/>
      <c r="GS784" s="209"/>
      <c r="GT784" s="209"/>
      <c r="GU784" s="209"/>
      <c r="GV784" s="209"/>
      <c r="GW784" s="209"/>
      <c r="GX784" s="209"/>
      <c r="GY784" s="209"/>
      <c r="GZ784" s="209"/>
      <c r="HA784" s="209"/>
      <c r="HB784" s="209"/>
      <c r="HC784" s="209"/>
      <c r="HD784" s="209"/>
      <c r="HE784" s="209"/>
      <c r="HF784" s="209"/>
      <c r="HG784" s="209"/>
      <c r="HH784" s="209"/>
      <c r="HI784" s="209"/>
      <c r="HJ784" s="209"/>
      <c r="HK784" s="209"/>
      <c r="HL784" s="209"/>
      <c r="HM784" s="209"/>
      <c r="HN784" s="209"/>
      <c r="HO784" s="209"/>
      <c r="HP784" s="209"/>
      <c r="HQ784" s="209"/>
      <c r="HR784" s="209"/>
      <c r="HS784" s="209"/>
      <c r="HT784" s="209"/>
      <c r="HU784" s="209"/>
      <c r="HV784" s="209"/>
      <c r="HW784" s="209"/>
      <c r="HX784" s="209"/>
      <c r="HY784" s="209"/>
      <c r="HZ784" s="209"/>
      <c r="IA784" s="209"/>
      <c r="IB784" s="209"/>
      <c r="IC784" s="209"/>
      <c r="ID784" s="209"/>
      <c r="IE784" s="209"/>
      <c r="IF784" s="209"/>
      <c r="IG784" s="209"/>
      <c r="IH784" s="209"/>
      <c r="II784" s="209"/>
      <c r="IJ784" s="209"/>
      <c r="IK784" s="209"/>
      <c r="IL784" s="209"/>
      <c r="IM784" s="209"/>
      <c r="IN784" s="209"/>
      <c r="IO784" s="209"/>
      <c r="IP784" s="209"/>
      <c r="IQ784" s="209"/>
      <c r="IR784" s="209"/>
      <c r="IS784" s="209"/>
      <c r="IT784" s="209"/>
      <c r="IU784" s="209"/>
      <c r="IV784" s="209"/>
      <c r="IW784" s="209"/>
      <c r="IX784" s="209"/>
      <c r="IY784" s="209"/>
      <c r="IZ784" s="209"/>
      <c r="JA784" s="209"/>
      <c r="JB784" s="209"/>
      <c r="JC784" s="209"/>
      <c r="JD784" s="209"/>
      <c r="JE784" s="209"/>
      <c r="JF784" s="209"/>
      <c r="JG784" s="209"/>
    </row>
    <row r="785" spans="102:267" hidden="1">
      <c r="CX785" s="211"/>
      <c r="CY785" s="217"/>
      <c r="CZ785" s="217"/>
      <c r="DA785" s="217"/>
      <c r="DB785" s="462"/>
      <c r="DC785" s="217"/>
      <c r="DD785" s="209"/>
      <c r="DE785" s="209"/>
      <c r="DF785" s="1561"/>
      <c r="DG785" s="1561"/>
      <c r="DH785" s="209"/>
      <c r="DI785" s="209"/>
      <c r="DJ785" s="217"/>
      <c r="DK785" s="209"/>
      <c r="DL785" s="217"/>
      <c r="DM785" s="209"/>
      <c r="DN785" s="209"/>
      <c r="DO785" s="209"/>
      <c r="DP785" s="209"/>
      <c r="DQ785" s="1561"/>
      <c r="DR785" s="209"/>
      <c r="DS785" s="209"/>
      <c r="DT785" s="209"/>
      <c r="DU785" s="209"/>
      <c r="DV785" s="209"/>
      <c r="DW785" s="1561"/>
      <c r="DX785" s="1561"/>
      <c r="DY785" s="209"/>
      <c r="DZ785" s="209"/>
      <c r="EA785" s="209"/>
      <c r="EB785" s="209"/>
      <c r="EC785" s="209"/>
      <c r="ED785" s="209"/>
      <c r="EE785" s="209"/>
      <c r="EF785" s="209"/>
      <c r="EG785" s="209"/>
      <c r="EH785" s="209"/>
      <c r="EI785" s="209"/>
      <c r="EJ785" s="299"/>
      <c r="EK785" s="220"/>
      <c r="EL785" s="209"/>
      <c r="EM785" s="209"/>
      <c r="EN785" s="211"/>
      <c r="EO785" s="211"/>
      <c r="EP785" s="217"/>
      <c r="EQ785" s="209"/>
      <c r="ER785" s="209"/>
      <c r="ES785" s="209"/>
      <c r="ET785" s="209"/>
      <c r="EU785" s="209"/>
      <c r="EV785" s="209"/>
      <c r="EW785" s="209"/>
      <c r="EX785" s="209"/>
      <c r="EY785" s="209"/>
      <c r="EZ785" s="209"/>
      <c r="FA785" s="209"/>
      <c r="FB785" s="209"/>
      <c r="FC785" s="209"/>
      <c r="FD785" s="209"/>
      <c r="FE785" s="209"/>
      <c r="FF785" s="220"/>
      <c r="FG785" s="220"/>
      <c r="FH785" s="209"/>
      <c r="FI785" s="209"/>
      <c r="FJ785" s="209"/>
      <c r="FK785" s="209"/>
      <c r="FL785" s="209"/>
      <c r="FM785" s="209"/>
      <c r="FN785" s="209"/>
      <c r="FO785" s="209"/>
      <c r="FP785" s="209"/>
      <c r="FQ785" s="209"/>
      <c r="FR785" s="209"/>
      <c r="FS785" s="209"/>
      <c r="FT785" s="209"/>
      <c r="FU785" s="209"/>
      <c r="FV785" s="209"/>
      <c r="FW785" s="209"/>
      <c r="FX785" s="209"/>
      <c r="FY785" s="209"/>
      <c r="FZ785" s="209"/>
      <c r="GA785" s="209"/>
      <c r="GB785" s="209"/>
      <c r="GC785" s="209"/>
      <c r="GD785" s="209"/>
      <c r="GE785" s="209"/>
      <c r="GF785" s="209"/>
      <c r="GG785" s="209"/>
      <c r="GH785" s="209"/>
      <c r="GI785" s="209"/>
      <c r="GJ785" s="209"/>
      <c r="GK785" s="209"/>
      <c r="GL785" s="209"/>
      <c r="GM785" s="209"/>
      <c r="GN785" s="209"/>
      <c r="GO785" s="209"/>
      <c r="GP785" s="209"/>
      <c r="GQ785" s="209"/>
      <c r="GR785" s="209"/>
      <c r="GS785" s="209"/>
      <c r="GT785" s="209"/>
      <c r="GU785" s="209"/>
      <c r="GV785" s="209"/>
      <c r="GW785" s="209"/>
      <c r="GX785" s="209"/>
      <c r="GY785" s="209"/>
      <c r="GZ785" s="209"/>
      <c r="HA785" s="209"/>
      <c r="HB785" s="209"/>
      <c r="HC785" s="209"/>
      <c r="HD785" s="209"/>
      <c r="HE785" s="209"/>
      <c r="HF785" s="209"/>
      <c r="HG785" s="209"/>
      <c r="HH785" s="209"/>
      <c r="HI785" s="209"/>
      <c r="HJ785" s="209"/>
      <c r="HK785" s="209"/>
      <c r="HL785" s="209"/>
      <c r="HM785" s="209"/>
      <c r="HN785" s="209"/>
      <c r="HO785" s="209"/>
      <c r="HP785" s="209"/>
      <c r="HQ785" s="209"/>
      <c r="HR785" s="209"/>
      <c r="HS785" s="209"/>
      <c r="HT785" s="209"/>
      <c r="HU785" s="209"/>
      <c r="HV785" s="209"/>
      <c r="HW785" s="209"/>
      <c r="HX785" s="209"/>
      <c r="HY785" s="209"/>
      <c r="HZ785" s="209"/>
      <c r="IA785" s="209"/>
      <c r="IB785" s="209"/>
      <c r="IC785" s="209"/>
      <c r="ID785" s="209"/>
      <c r="IE785" s="209"/>
      <c r="IF785" s="209"/>
      <c r="IG785" s="209"/>
      <c r="IH785" s="209"/>
      <c r="II785" s="209"/>
      <c r="IJ785" s="209"/>
      <c r="IK785" s="209"/>
      <c r="IL785" s="209"/>
      <c r="IM785" s="209"/>
      <c r="IN785" s="209"/>
      <c r="IO785" s="209"/>
      <c r="IP785" s="209"/>
      <c r="IQ785" s="209"/>
      <c r="IR785" s="209"/>
      <c r="IS785" s="209"/>
      <c r="IT785" s="209"/>
      <c r="IU785" s="209"/>
      <c r="IV785" s="209"/>
      <c r="IW785" s="209"/>
      <c r="IX785" s="209"/>
      <c r="IY785" s="209"/>
      <c r="IZ785" s="209"/>
      <c r="JA785" s="209"/>
      <c r="JB785" s="209"/>
      <c r="JC785" s="209"/>
      <c r="JD785" s="209"/>
      <c r="JE785" s="209"/>
      <c r="JF785" s="209"/>
      <c r="JG785" s="209"/>
    </row>
    <row r="786" spans="102:267" hidden="1">
      <c r="CX786" s="211"/>
      <c r="CY786" s="217"/>
      <c r="CZ786" s="217"/>
      <c r="DA786" s="217"/>
      <c r="DB786" s="462"/>
      <c r="DC786" s="217"/>
      <c r="DD786" s="209"/>
      <c r="DE786" s="209"/>
      <c r="DF786" s="1561"/>
      <c r="DG786" s="1561"/>
      <c r="DH786" s="209"/>
      <c r="DI786" s="209"/>
      <c r="DJ786" s="217"/>
      <c r="DK786" s="209"/>
      <c r="DL786" s="217"/>
      <c r="DM786" s="209"/>
      <c r="DN786" s="209"/>
      <c r="DO786" s="209"/>
      <c r="DP786" s="209"/>
      <c r="DQ786" s="1561"/>
      <c r="DR786" s="209"/>
      <c r="DS786" s="209"/>
      <c r="DT786" s="209"/>
      <c r="DU786" s="209"/>
      <c r="DV786" s="209"/>
      <c r="DW786" s="1561"/>
      <c r="DX786" s="1561"/>
      <c r="DY786" s="209"/>
      <c r="DZ786" s="209"/>
      <c r="EA786" s="209"/>
      <c r="EB786" s="209"/>
      <c r="EC786" s="209"/>
      <c r="ED786" s="209"/>
      <c r="EE786" s="209"/>
      <c r="EF786" s="209"/>
      <c r="EG786" s="209"/>
      <c r="EH786" s="209"/>
      <c r="EI786" s="209"/>
      <c r="EJ786" s="299"/>
      <c r="EK786" s="220"/>
      <c r="EL786" s="209"/>
      <c r="EM786" s="209"/>
      <c r="EN786" s="211"/>
      <c r="EO786" s="211"/>
      <c r="EP786" s="217"/>
      <c r="EQ786" s="209"/>
      <c r="ER786" s="209"/>
      <c r="ES786" s="209"/>
      <c r="ET786" s="209"/>
      <c r="EU786" s="209"/>
      <c r="EV786" s="209"/>
      <c r="EW786" s="209"/>
      <c r="EX786" s="209"/>
      <c r="EY786" s="209"/>
      <c r="EZ786" s="209"/>
      <c r="FA786" s="209"/>
      <c r="FB786" s="209"/>
      <c r="FC786" s="209"/>
      <c r="FD786" s="209"/>
      <c r="FE786" s="209"/>
      <c r="FF786" s="220"/>
      <c r="FG786" s="220"/>
      <c r="FH786" s="209"/>
      <c r="FI786" s="209"/>
      <c r="FJ786" s="209"/>
      <c r="FK786" s="209"/>
      <c r="FL786" s="209"/>
      <c r="FM786" s="209"/>
      <c r="FN786" s="209"/>
      <c r="FO786" s="209"/>
      <c r="FP786" s="209"/>
      <c r="FQ786" s="209"/>
      <c r="FR786" s="209"/>
      <c r="FS786" s="209"/>
      <c r="FT786" s="209"/>
      <c r="FU786" s="209"/>
      <c r="FV786" s="209"/>
      <c r="FW786" s="209"/>
      <c r="FX786" s="209"/>
      <c r="FY786" s="209"/>
      <c r="FZ786" s="209"/>
      <c r="GA786" s="209"/>
      <c r="GB786" s="209"/>
      <c r="GC786" s="209"/>
      <c r="GD786" s="209"/>
      <c r="GE786" s="209"/>
      <c r="GF786" s="209"/>
      <c r="GG786" s="209"/>
      <c r="GH786" s="209"/>
      <c r="GI786" s="209"/>
      <c r="GJ786" s="209"/>
      <c r="GK786" s="209"/>
      <c r="GL786" s="209"/>
      <c r="GM786" s="209"/>
      <c r="GN786" s="209"/>
      <c r="GO786" s="209"/>
      <c r="GP786" s="209"/>
      <c r="GQ786" s="209"/>
      <c r="GR786" s="209"/>
      <c r="GS786" s="209"/>
      <c r="GT786" s="209"/>
      <c r="GU786" s="209"/>
      <c r="GV786" s="209"/>
      <c r="GW786" s="209"/>
      <c r="GX786" s="209"/>
      <c r="GY786" s="209"/>
      <c r="GZ786" s="209"/>
      <c r="HA786" s="209"/>
      <c r="HB786" s="209"/>
      <c r="HC786" s="209"/>
      <c r="HD786" s="209"/>
      <c r="HE786" s="209"/>
      <c r="HF786" s="209"/>
      <c r="HG786" s="209"/>
      <c r="HH786" s="209"/>
      <c r="HI786" s="209"/>
      <c r="HJ786" s="209"/>
      <c r="HK786" s="209"/>
      <c r="HL786" s="209"/>
      <c r="HM786" s="209"/>
      <c r="HN786" s="209"/>
      <c r="HO786" s="209"/>
      <c r="HP786" s="209"/>
      <c r="HQ786" s="209"/>
      <c r="HR786" s="209"/>
      <c r="HS786" s="209"/>
      <c r="HT786" s="209"/>
      <c r="HU786" s="209"/>
      <c r="HV786" s="209"/>
      <c r="HW786" s="209"/>
      <c r="HX786" s="209"/>
      <c r="HY786" s="209"/>
      <c r="HZ786" s="209"/>
      <c r="IA786" s="209"/>
      <c r="IB786" s="209"/>
      <c r="IC786" s="209"/>
      <c r="ID786" s="209"/>
      <c r="IE786" s="209"/>
      <c r="IF786" s="209"/>
      <c r="IG786" s="209"/>
      <c r="IH786" s="209"/>
      <c r="II786" s="209"/>
      <c r="IJ786" s="209"/>
      <c r="IK786" s="209"/>
      <c r="IL786" s="209"/>
      <c r="IM786" s="209"/>
      <c r="IN786" s="209"/>
      <c r="IO786" s="209"/>
      <c r="IP786" s="209"/>
      <c r="IQ786" s="209"/>
      <c r="IR786" s="209"/>
      <c r="IS786" s="209"/>
      <c r="IT786" s="209"/>
      <c r="IU786" s="209"/>
      <c r="IV786" s="209"/>
      <c r="IW786" s="209"/>
      <c r="IX786" s="209"/>
      <c r="IY786" s="209"/>
      <c r="IZ786" s="209"/>
      <c r="JA786" s="209"/>
      <c r="JB786" s="209"/>
      <c r="JC786" s="209"/>
      <c r="JD786" s="209"/>
      <c r="JE786" s="209"/>
      <c r="JF786" s="209"/>
      <c r="JG786" s="209"/>
    </row>
    <row r="787" spans="102:267" hidden="1">
      <c r="CX787" s="211"/>
      <c r="CY787" s="217"/>
      <c r="CZ787" s="217"/>
      <c r="DA787" s="217"/>
      <c r="DB787" s="462"/>
      <c r="DC787" s="217"/>
      <c r="DD787" s="209"/>
      <c r="DE787" s="209"/>
      <c r="DF787" s="1561"/>
      <c r="DG787" s="1561"/>
      <c r="DH787" s="209"/>
      <c r="DI787" s="209"/>
      <c r="DJ787" s="217"/>
      <c r="DK787" s="209"/>
      <c r="DL787" s="217"/>
      <c r="DM787" s="209"/>
      <c r="DN787" s="209"/>
      <c r="DO787" s="209"/>
      <c r="DP787" s="209"/>
      <c r="DQ787" s="1561"/>
      <c r="DR787" s="209"/>
      <c r="DS787" s="209"/>
      <c r="DT787" s="209"/>
      <c r="DU787" s="209"/>
      <c r="DV787" s="209"/>
      <c r="DW787" s="1561"/>
      <c r="DX787" s="1561"/>
      <c r="DY787" s="209"/>
      <c r="DZ787" s="209"/>
      <c r="EA787" s="209"/>
      <c r="EB787" s="209"/>
      <c r="EC787" s="209"/>
      <c r="ED787" s="209"/>
      <c r="EE787" s="209"/>
      <c r="EF787" s="209"/>
      <c r="EG787" s="209"/>
      <c r="EH787" s="209"/>
      <c r="EI787" s="209"/>
      <c r="EJ787" s="299"/>
      <c r="EK787" s="220"/>
      <c r="EL787" s="209"/>
      <c r="EM787" s="209"/>
      <c r="EN787" s="211"/>
      <c r="EO787" s="211"/>
      <c r="EP787" s="217"/>
      <c r="EQ787" s="209"/>
      <c r="ER787" s="209"/>
      <c r="ES787" s="209"/>
      <c r="ET787" s="209"/>
      <c r="EU787" s="209"/>
      <c r="EV787" s="209"/>
      <c r="EW787" s="209"/>
      <c r="EX787" s="209"/>
      <c r="EY787" s="209"/>
      <c r="EZ787" s="209"/>
      <c r="FA787" s="209"/>
      <c r="FB787" s="209"/>
      <c r="FC787" s="209"/>
      <c r="FD787" s="209"/>
      <c r="FE787" s="209"/>
      <c r="FF787" s="220"/>
      <c r="FG787" s="220"/>
      <c r="FH787" s="209"/>
      <c r="FI787" s="209"/>
      <c r="FJ787" s="209"/>
      <c r="FK787" s="209"/>
      <c r="FL787" s="209"/>
      <c r="FM787" s="209"/>
      <c r="FN787" s="209"/>
      <c r="FO787" s="209"/>
      <c r="FP787" s="209"/>
      <c r="FQ787" s="209"/>
      <c r="FR787" s="209"/>
      <c r="FS787" s="209"/>
      <c r="FT787" s="209"/>
      <c r="FU787" s="209"/>
      <c r="FV787" s="209"/>
      <c r="FW787" s="209"/>
      <c r="FX787" s="209"/>
      <c r="FY787" s="209"/>
      <c r="FZ787" s="209"/>
      <c r="GA787" s="209"/>
      <c r="GB787" s="209"/>
      <c r="GC787" s="209"/>
      <c r="GD787" s="209"/>
      <c r="GE787" s="209"/>
      <c r="GF787" s="209"/>
      <c r="GG787" s="209"/>
      <c r="GH787" s="209"/>
      <c r="GI787" s="209"/>
      <c r="GJ787" s="209"/>
      <c r="GK787" s="209"/>
      <c r="GL787" s="209"/>
      <c r="GM787" s="209"/>
      <c r="GN787" s="209"/>
      <c r="GO787" s="209"/>
      <c r="GP787" s="209"/>
      <c r="GQ787" s="209"/>
      <c r="GR787" s="209"/>
      <c r="GS787" s="209"/>
      <c r="GT787" s="209"/>
      <c r="GU787" s="209"/>
      <c r="GV787" s="209"/>
      <c r="GW787" s="209"/>
      <c r="GX787" s="209"/>
      <c r="GY787" s="209"/>
      <c r="GZ787" s="209"/>
      <c r="HA787" s="209"/>
      <c r="HB787" s="209"/>
      <c r="HC787" s="209"/>
      <c r="HD787" s="209"/>
      <c r="HE787" s="209"/>
      <c r="HF787" s="209"/>
      <c r="HG787" s="209"/>
      <c r="HH787" s="209"/>
      <c r="HI787" s="209"/>
      <c r="HJ787" s="209"/>
      <c r="HK787" s="209"/>
      <c r="HL787" s="209"/>
      <c r="HM787" s="209"/>
      <c r="HN787" s="209"/>
      <c r="HO787" s="209"/>
      <c r="HP787" s="209"/>
      <c r="HQ787" s="209"/>
      <c r="HR787" s="209"/>
      <c r="HS787" s="209"/>
      <c r="HT787" s="209"/>
      <c r="HU787" s="209"/>
      <c r="HV787" s="209"/>
      <c r="HW787" s="209"/>
      <c r="HX787" s="209"/>
      <c r="HY787" s="209"/>
      <c r="HZ787" s="209"/>
      <c r="IA787" s="209"/>
      <c r="IB787" s="209"/>
      <c r="IC787" s="209"/>
      <c r="ID787" s="209"/>
      <c r="IE787" s="209"/>
      <c r="IF787" s="209"/>
      <c r="IG787" s="209"/>
      <c r="IH787" s="209"/>
      <c r="II787" s="209"/>
      <c r="IJ787" s="209"/>
      <c r="IK787" s="209"/>
      <c r="IL787" s="209"/>
      <c r="IM787" s="209"/>
      <c r="IN787" s="209"/>
      <c r="IO787" s="209"/>
      <c r="IP787" s="209"/>
      <c r="IQ787" s="209"/>
      <c r="IR787" s="209"/>
      <c r="IS787" s="209"/>
      <c r="IT787" s="209"/>
      <c r="IU787" s="209"/>
      <c r="IV787" s="209"/>
      <c r="IW787" s="209"/>
      <c r="IX787" s="209"/>
      <c r="IY787" s="209"/>
      <c r="IZ787" s="209"/>
      <c r="JA787" s="209"/>
      <c r="JB787" s="209"/>
      <c r="JC787" s="209"/>
      <c r="JD787" s="209"/>
      <c r="JE787" s="209"/>
      <c r="JF787" s="209"/>
      <c r="JG787" s="209"/>
    </row>
    <row r="788" spans="102:267" hidden="1">
      <c r="CX788" s="211"/>
      <c r="CY788" s="217"/>
      <c r="CZ788" s="217"/>
      <c r="DA788" s="217"/>
      <c r="DB788" s="462"/>
      <c r="DC788" s="217"/>
      <c r="DD788" s="209"/>
      <c r="DE788" s="209"/>
      <c r="DF788" s="1561"/>
      <c r="DG788" s="1561"/>
      <c r="DH788" s="209"/>
      <c r="DI788" s="209"/>
      <c r="DJ788" s="217"/>
      <c r="DK788" s="209"/>
      <c r="DL788" s="217"/>
      <c r="DM788" s="209"/>
      <c r="DN788" s="209"/>
      <c r="DO788" s="209"/>
      <c r="DP788" s="209"/>
      <c r="DQ788" s="1561"/>
      <c r="DR788" s="209"/>
      <c r="DS788" s="209"/>
      <c r="DT788" s="209"/>
      <c r="DU788" s="209"/>
      <c r="DV788" s="209"/>
      <c r="DW788" s="1561"/>
      <c r="DX788" s="1561"/>
      <c r="DY788" s="209"/>
      <c r="DZ788" s="209"/>
      <c r="EA788" s="209"/>
      <c r="EB788" s="209"/>
      <c r="EC788" s="209"/>
      <c r="ED788" s="209"/>
      <c r="EE788" s="209"/>
      <c r="EF788" s="209"/>
      <c r="EG788" s="209"/>
      <c r="EH788" s="209"/>
      <c r="EI788" s="209"/>
      <c r="EJ788" s="299"/>
      <c r="EK788" s="220"/>
      <c r="EL788" s="209"/>
      <c r="EM788" s="209"/>
      <c r="EN788" s="211"/>
      <c r="EO788" s="211"/>
      <c r="EP788" s="217"/>
      <c r="EQ788" s="209"/>
      <c r="ER788" s="209"/>
      <c r="ES788" s="209"/>
      <c r="ET788" s="209"/>
      <c r="EU788" s="209"/>
      <c r="EV788" s="209"/>
      <c r="EW788" s="209"/>
      <c r="EX788" s="209"/>
      <c r="EY788" s="209"/>
      <c r="EZ788" s="209"/>
      <c r="FA788" s="209"/>
      <c r="FB788" s="209"/>
      <c r="FC788" s="209"/>
      <c r="FD788" s="209"/>
      <c r="FE788" s="209"/>
      <c r="FF788" s="220"/>
      <c r="FG788" s="220"/>
      <c r="FH788" s="209"/>
      <c r="FI788" s="209"/>
      <c r="FJ788" s="209"/>
      <c r="FK788" s="209"/>
      <c r="FL788" s="209"/>
      <c r="FM788" s="209"/>
      <c r="FN788" s="209"/>
      <c r="FO788" s="209"/>
      <c r="FP788" s="209"/>
      <c r="FQ788" s="209"/>
      <c r="FR788" s="209"/>
      <c r="FS788" s="209"/>
      <c r="FT788" s="209"/>
      <c r="FU788" s="209"/>
      <c r="FV788" s="209"/>
      <c r="FW788" s="209"/>
      <c r="FX788" s="209"/>
      <c r="FY788" s="209"/>
      <c r="FZ788" s="209"/>
      <c r="GA788" s="209"/>
      <c r="GB788" s="209"/>
      <c r="GC788" s="209"/>
      <c r="GD788" s="209"/>
      <c r="GE788" s="209"/>
      <c r="GF788" s="209"/>
      <c r="GG788" s="209"/>
      <c r="GH788" s="209"/>
      <c r="GI788" s="209"/>
      <c r="GJ788" s="209"/>
      <c r="GK788" s="209"/>
      <c r="GL788" s="209"/>
      <c r="GM788" s="209"/>
      <c r="GN788" s="209"/>
      <c r="GO788" s="209"/>
      <c r="GP788" s="209"/>
      <c r="GQ788" s="209"/>
      <c r="GR788" s="209"/>
      <c r="GS788" s="209"/>
      <c r="GT788" s="209"/>
      <c r="GU788" s="209"/>
      <c r="GV788" s="209"/>
      <c r="GW788" s="209"/>
      <c r="GX788" s="209"/>
      <c r="GY788" s="209"/>
      <c r="GZ788" s="209"/>
      <c r="HA788" s="209"/>
      <c r="HB788" s="209"/>
      <c r="HC788" s="209"/>
      <c r="HD788" s="209"/>
      <c r="HE788" s="209"/>
      <c r="HF788" s="209"/>
      <c r="HG788" s="209"/>
      <c r="HH788" s="209"/>
      <c r="HI788" s="209"/>
      <c r="HJ788" s="209"/>
      <c r="HK788" s="209"/>
      <c r="HL788" s="209"/>
      <c r="HM788" s="209"/>
      <c r="HN788" s="209"/>
      <c r="HO788" s="209"/>
      <c r="HP788" s="209"/>
      <c r="HQ788" s="209"/>
      <c r="HR788" s="209"/>
      <c r="HS788" s="209"/>
      <c r="HT788" s="209"/>
      <c r="HU788" s="209"/>
      <c r="HV788" s="209"/>
      <c r="HW788" s="209"/>
      <c r="HX788" s="209"/>
      <c r="HY788" s="209"/>
      <c r="HZ788" s="209"/>
      <c r="IA788" s="209"/>
      <c r="IB788" s="209"/>
      <c r="IC788" s="209"/>
      <c r="ID788" s="209"/>
      <c r="IE788" s="209"/>
      <c r="IF788" s="209"/>
      <c r="IG788" s="209"/>
      <c r="IH788" s="209"/>
      <c r="II788" s="209"/>
      <c r="IJ788" s="209"/>
      <c r="IK788" s="209"/>
      <c r="IL788" s="209"/>
      <c r="IM788" s="209"/>
      <c r="IN788" s="209"/>
      <c r="IO788" s="209"/>
      <c r="IP788" s="209"/>
      <c r="IQ788" s="209"/>
      <c r="IR788" s="209"/>
      <c r="IS788" s="209"/>
      <c r="IT788" s="209"/>
      <c r="IU788" s="209"/>
      <c r="IV788" s="209"/>
      <c r="IW788" s="209"/>
      <c r="IX788" s="209"/>
      <c r="IY788" s="209"/>
      <c r="IZ788" s="209"/>
      <c r="JA788" s="209"/>
      <c r="JB788" s="209"/>
      <c r="JC788" s="209"/>
      <c r="JD788" s="209"/>
      <c r="JE788" s="209"/>
      <c r="JF788" s="209"/>
      <c r="JG788" s="209"/>
    </row>
    <row r="789" spans="102:267" hidden="1">
      <c r="CX789" s="211"/>
      <c r="CY789" s="217"/>
      <c r="CZ789" s="217"/>
      <c r="DA789" s="217"/>
      <c r="DB789" s="462"/>
      <c r="DC789" s="217"/>
      <c r="DD789" s="209"/>
      <c r="DE789" s="209"/>
      <c r="DF789" s="1561"/>
      <c r="DG789" s="1561"/>
      <c r="DH789" s="209"/>
      <c r="DI789" s="209"/>
      <c r="DJ789" s="217"/>
      <c r="DK789" s="209"/>
      <c r="DL789" s="217"/>
      <c r="DM789" s="209"/>
      <c r="DN789" s="209"/>
      <c r="DO789" s="209"/>
      <c r="DP789" s="209"/>
      <c r="DQ789" s="1561"/>
      <c r="DR789" s="209"/>
      <c r="DS789" s="209"/>
      <c r="DT789" s="209"/>
      <c r="DU789" s="209"/>
      <c r="DV789" s="209"/>
      <c r="DW789" s="1561"/>
      <c r="DX789" s="1561"/>
      <c r="DY789" s="209"/>
      <c r="DZ789" s="209"/>
      <c r="EA789" s="209"/>
      <c r="EB789" s="209"/>
      <c r="EC789" s="209"/>
      <c r="ED789" s="209"/>
      <c r="EE789" s="209"/>
      <c r="EF789" s="209"/>
      <c r="EG789" s="209"/>
      <c r="EH789" s="209"/>
      <c r="EI789" s="209"/>
      <c r="EJ789" s="299"/>
      <c r="EK789" s="220"/>
      <c r="EL789" s="209"/>
      <c r="EM789" s="209"/>
      <c r="EN789" s="211"/>
      <c r="EO789" s="211"/>
      <c r="EP789" s="217"/>
      <c r="EQ789" s="209"/>
      <c r="ER789" s="209"/>
      <c r="ES789" s="209"/>
      <c r="ET789" s="209"/>
      <c r="EU789" s="209"/>
      <c r="EV789" s="209"/>
      <c r="EW789" s="209"/>
      <c r="EX789" s="209"/>
      <c r="EY789" s="209"/>
      <c r="EZ789" s="209"/>
      <c r="FA789" s="209"/>
      <c r="FB789" s="209"/>
      <c r="FC789" s="209"/>
      <c r="FD789" s="209"/>
      <c r="FE789" s="209"/>
      <c r="FF789" s="220"/>
      <c r="FG789" s="220"/>
      <c r="FH789" s="209"/>
      <c r="FI789" s="209"/>
      <c r="FJ789" s="209"/>
      <c r="FK789" s="209"/>
      <c r="FL789" s="209"/>
      <c r="FM789" s="209"/>
      <c r="FN789" s="209"/>
      <c r="FO789" s="209"/>
      <c r="FP789" s="209"/>
      <c r="FQ789" s="209"/>
      <c r="FR789" s="209"/>
      <c r="FS789" s="209"/>
      <c r="FT789" s="209"/>
      <c r="FU789" s="209"/>
      <c r="FV789" s="209"/>
      <c r="FW789" s="209"/>
      <c r="FX789" s="209"/>
      <c r="FY789" s="209"/>
      <c r="FZ789" s="209"/>
      <c r="GA789" s="209"/>
      <c r="GB789" s="209"/>
      <c r="GC789" s="209"/>
      <c r="GD789" s="209"/>
      <c r="GE789" s="209"/>
      <c r="GF789" s="209"/>
      <c r="GG789" s="209"/>
      <c r="GH789" s="209"/>
      <c r="GI789" s="209"/>
      <c r="GJ789" s="209"/>
      <c r="GK789" s="209"/>
      <c r="GL789" s="209"/>
      <c r="GM789" s="209"/>
      <c r="GN789" s="209"/>
      <c r="GO789" s="209"/>
      <c r="GP789" s="209"/>
      <c r="GQ789" s="209"/>
      <c r="GR789" s="209"/>
      <c r="GS789" s="209"/>
      <c r="GT789" s="209"/>
      <c r="GU789" s="209"/>
      <c r="GV789" s="209"/>
      <c r="GW789" s="209"/>
      <c r="GX789" s="209"/>
      <c r="GY789" s="209"/>
      <c r="GZ789" s="209"/>
      <c r="HA789" s="209"/>
      <c r="HB789" s="209"/>
      <c r="HC789" s="209"/>
      <c r="HD789" s="209"/>
      <c r="HE789" s="209"/>
      <c r="HF789" s="209"/>
      <c r="HG789" s="209"/>
      <c r="HH789" s="209"/>
      <c r="HI789" s="209"/>
      <c r="HJ789" s="209"/>
      <c r="HK789" s="209"/>
      <c r="HL789" s="209"/>
      <c r="HM789" s="209"/>
      <c r="HN789" s="209"/>
      <c r="HO789" s="209"/>
      <c r="HP789" s="209"/>
      <c r="HQ789" s="209"/>
      <c r="HR789" s="209"/>
      <c r="HS789" s="209"/>
      <c r="HT789" s="209"/>
      <c r="HU789" s="209"/>
      <c r="HV789" s="209"/>
      <c r="HW789" s="209"/>
      <c r="HX789" s="209"/>
      <c r="HY789" s="209"/>
      <c r="HZ789" s="209"/>
      <c r="IA789" s="209"/>
      <c r="IB789" s="209"/>
      <c r="IC789" s="209"/>
      <c r="ID789" s="209"/>
      <c r="IE789" s="209"/>
      <c r="IF789" s="209"/>
      <c r="IG789" s="209"/>
      <c r="IH789" s="209"/>
      <c r="II789" s="209"/>
      <c r="IJ789" s="209"/>
      <c r="IK789" s="209"/>
      <c r="IL789" s="209"/>
      <c r="IM789" s="209"/>
      <c r="IN789" s="209"/>
      <c r="IO789" s="209"/>
      <c r="IP789" s="209"/>
      <c r="IQ789" s="209"/>
      <c r="IR789" s="209"/>
      <c r="IS789" s="209"/>
      <c r="IT789" s="209"/>
      <c r="IU789" s="209"/>
      <c r="IV789" s="209"/>
      <c r="IW789" s="209"/>
      <c r="IX789" s="209"/>
      <c r="IY789" s="209"/>
      <c r="IZ789" s="209"/>
      <c r="JA789" s="209"/>
      <c r="JB789" s="209"/>
      <c r="JC789" s="209"/>
      <c r="JD789" s="209"/>
      <c r="JE789" s="209"/>
      <c r="JF789" s="209"/>
      <c r="JG789" s="209"/>
    </row>
    <row r="790" spans="102:267" hidden="1">
      <c r="CX790" s="211"/>
      <c r="CY790" s="217"/>
      <c r="CZ790" s="217"/>
      <c r="DA790" s="217"/>
      <c r="DB790" s="462"/>
      <c r="DC790" s="217"/>
      <c r="DD790" s="209"/>
      <c r="DE790" s="209"/>
      <c r="DF790" s="1561"/>
      <c r="DG790" s="1561"/>
      <c r="DH790" s="209"/>
      <c r="DI790" s="209"/>
      <c r="DJ790" s="217"/>
      <c r="DK790" s="209"/>
      <c r="DL790" s="217"/>
      <c r="DM790" s="209"/>
      <c r="DN790" s="209"/>
      <c r="DO790" s="209"/>
      <c r="DP790" s="209"/>
      <c r="DQ790" s="1561"/>
      <c r="DR790" s="209"/>
      <c r="DS790" s="209"/>
      <c r="DT790" s="209"/>
      <c r="DU790" s="209"/>
      <c r="DV790" s="209"/>
      <c r="DW790" s="1561"/>
      <c r="DX790" s="1561"/>
      <c r="DY790" s="209"/>
      <c r="DZ790" s="209"/>
      <c r="EA790" s="209"/>
      <c r="EB790" s="209"/>
      <c r="EC790" s="209"/>
      <c r="ED790" s="209"/>
      <c r="EE790" s="209"/>
      <c r="EF790" s="209"/>
      <c r="EG790" s="209"/>
      <c r="EH790" s="209"/>
      <c r="EI790" s="209"/>
      <c r="EJ790" s="299"/>
      <c r="EK790" s="220"/>
      <c r="EL790" s="209"/>
      <c r="EM790" s="209"/>
      <c r="EN790" s="211"/>
      <c r="EO790" s="211"/>
      <c r="EP790" s="217"/>
      <c r="EQ790" s="209"/>
      <c r="ER790" s="209"/>
      <c r="ES790" s="209"/>
      <c r="ET790" s="209"/>
      <c r="EU790" s="209"/>
      <c r="EV790" s="209"/>
      <c r="EW790" s="209"/>
      <c r="EX790" s="209"/>
      <c r="EY790" s="209"/>
      <c r="EZ790" s="209"/>
      <c r="FA790" s="209"/>
      <c r="FB790" s="209"/>
      <c r="FC790" s="209"/>
      <c r="FD790" s="209"/>
      <c r="FE790" s="209"/>
      <c r="FF790" s="220"/>
      <c r="FG790" s="220"/>
      <c r="FH790" s="209"/>
      <c r="FI790" s="209"/>
      <c r="FJ790" s="209"/>
      <c r="FK790" s="209"/>
      <c r="FL790" s="209"/>
      <c r="FM790" s="209"/>
      <c r="FN790" s="209"/>
      <c r="FO790" s="209"/>
      <c r="FP790" s="209"/>
      <c r="FQ790" s="209"/>
      <c r="FR790" s="209"/>
      <c r="FS790" s="209"/>
      <c r="FT790" s="209"/>
      <c r="FU790" s="209"/>
      <c r="FV790" s="209"/>
      <c r="FW790" s="209"/>
      <c r="FX790" s="209"/>
      <c r="FY790" s="209"/>
      <c r="FZ790" s="209"/>
      <c r="GA790" s="209"/>
      <c r="GB790" s="209"/>
      <c r="GC790" s="209"/>
      <c r="GD790" s="209"/>
      <c r="GE790" s="209"/>
      <c r="GF790" s="209"/>
      <c r="GG790" s="209"/>
      <c r="GH790" s="209"/>
      <c r="GI790" s="209"/>
      <c r="GJ790" s="209"/>
      <c r="GK790" s="209"/>
      <c r="GL790" s="209"/>
      <c r="GM790" s="209"/>
      <c r="GN790" s="209"/>
      <c r="GO790" s="209"/>
      <c r="GP790" s="209"/>
      <c r="GQ790" s="209"/>
      <c r="GR790" s="209"/>
      <c r="GS790" s="209"/>
      <c r="GT790" s="209"/>
      <c r="GU790" s="209"/>
      <c r="GV790" s="209"/>
      <c r="GW790" s="209"/>
      <c r="GX790" s="209"/>
      <c r="GY790" s="209"/>
      <c r="GZ790" s="209"/>
      <c r="HA790" s="209"/>
      <c r="HB790" s="209"/>
      <c r="HC790" s="209"/>
      <c r="HD790" s="209"/>
      <c r="HE790" s="209"/>
      <c r="HF790" s="209"/>
      <c r="HG790" s="209"/>
      <c r="HH790" s="209"/>
      <c r="HI790" s="209"/>
      <c r="HJ790" s="209"/>
      <c r="HK790" s="209"/>
      <c r="HL790" s="209"/>
      <c r="HM790" s="209"/>
      <c r="HN790" s="209"/>
      <c r="HO790" s="209"/>
      <c r="HP790" s="209"/>
      <c r="HQ790" s="209"/>
      <c r="HR790" s="209"/>
      <c r="HS790" s="209"/>
      <c r="HT790" s="209"/>
      <c r="HU790" s="209"/>
      <c r="HV790" s="209"/>
      <c r="HW790" s="209"/>
      <c r="HX790" s="209"/>
      <c r="HY790" s="209"/>
      <c r="HZ790" s="209"/>
      <c r="IA790" s="209"/>
      <c r="IB790" s="209"/>
      <c r="IC790" s="209"/>
      <c r="ID790" s="209"/>
      <c r="IE790" s="209"/>
      <c r="IF790" s="209"/>
      <c r="IG790" s="209"/>
      <c r="IH790" s="209"/>
      <c r="II790" s="209"/>
      <c r="IJ790" s="209"/>
      <c r="IK790" s="209"/>
      <c r="IL790" s="209"/>
      <c r="IM790" s="209"/>
      <c r="IN790" s="209"/>
      <c r="IO790" s="209"/>
      <c r="IP790" s="209"/>
      <c r="IQ790" s="209"/>
      <c r="IR790" s="209"/>
      <c r="IS790" s="209"/>
      <c r="IT790" s="209"/>
      <c r="IU790" s="209"/>
      <c r="IV790" s="209"/>
      <c r="IW790" s="209"/>
      <c r="IX790" s="209"/>
      <c r="IY790" s="209"/>
      <c r="IZ790" s="209"/>
      <c r="JA790" s="209"/>
      <c r="JB790" s="209"/>
      <c r="JC790" s="209"/>
      <c r="JD790" s="209"/>
      <c r="JE790" s="209"/>
      <c r="JF790" s="209"/>
      <c r="JG790" s="209"/>
    </row>
    <row r="791" spans="102:267" hidden="1">
      <c r="CX791" s="211"/>
      <c r="CY791" s="217"/>
      <c r="CZ791" s="217"/>
      <c r="DA791" s="217"/>
      <c r="DB791" s="462"/>
      <c r="DC791" s="217"/>
      <c r="DD791" s="209"/>
      <c r="DE791" s="209"/>
      <c r="DF791" s="1561"/>
      <c r="DG791" s="1561"/>
      <c r="DH791" s="209"/>
      <c r="DI791" s="209"/>
      <c r="DJ791" s="217"/>
      <c r="DK791" s="209"/>
      <c r="DL791" s="217"/>
      <c r="DM791" s="209"/>
      <c r="DN791" s="209"/>
      <c r="DO791" s="209"/>
      <c r="DP791" s="209"/>
      <c r="DQ791" s="1561"/>
      <c r="DR791" s="209"/>
      <c r="DS791" s="209"/>
      <c r="DT791" s="209"/>
      <c r="DU791" s="209"/>
      <c r="DV791" s="209"/>
      <c r="DW791" s="1561"/>
      <c r="DX791" s="1561"/>
      <c r="DY791" s="209"/>
      <c r="DZ791" s="209"/>
      <c r="EA791" s="209"/>
      <c r="EB791" s="209"/>
      <c r="EC791" s="209"/>
      <c r="ED791" s="209"/>
      <c r="EE791" s="209"/>
      <c r="EF791" s="209"/>
      <c r="EG791" s="209"/>
      <c r="EH791" s="209"/>
      <c r="EI791" s="209"/>
      <c r="EJ791" s="299"/>
      <c r="EK791" s="220"/>
      <c r="EL791" s="209"/>
      <c r="EM791" s="209"/>
      <c r="EN791" s="211"/>
      <c r="EO791" s="211"/>
      <c r="EP791" s="217"/>
      <c r="EQ791" s="209"/>
      <c r="ER791" s="209"/>
      <c r="ES791" s="209"/>
      <c r="ET791" s="209"/>
      <c r="EU791" s="209"/>
      <c r="EV791" s="209"/>
      <c r="EW791" s="209"/>
      <c r="EX791" s="209"/>
      <c r="EY791" s="209"/>
      <c r="EZ791" s="209"/>
      <c r="FA791" s="209"/>
      <c r="FB791" s="209"/>
      <c r="FC791" s="209"/>
      <c r="FD791" s="209"/>
      <c r="FE791" s="209"/>
      <c r="FF791" s="220"/>
      <c r="FG791" s="220"/>
      <c r="FH791" s="209"/>
      <c r="FI791" s="209"/>
      <c r="FJ791" s="209"/>
      <c r="FK791" s="209"/>
      <c r="FL791" s="209"/>
      <c r="FM791" s="209"/>
      <c r="FN791" s="209"/>
      <c r="FO791" s="209"/>
      <c r="FP791" s="209"/>
      <c r="FQ791" s="209"/>
      <c r="FR791" s="209"/>
      <c r="FS791" s="209"/>
      <c r="FT791" s="209"/>
      <c r="FU791" s="209"/>
      <c r="FV791" s="209"/>
      <c r="FW791" s="209"/>
      <c r="FX791" s="209"/>
      <c r="FY791" s="209"/>
      <c r="FZ791" s="209"/>
      <c r="GA791" s="209"/>
      <c r="GB791" s="209"/>
      <c r="GC791" s="209"/>
      <c r="GD791" s="209"/>
      <c r="GE791" s="209"/>
      <c r="GF791" s="209"/>
      <c r="GG791" s="209"/>
      <c r="GH791" s="209"/>
      <c r="GI791" s="209"/>
      <c r="GJ791" s="209"/>
      <c r="GK791" s="209"/>
      <c r="GL791" s="209"/>
      <c r="GM791" s="209"/>
      <c r="GN791" s="209"/>
      <c r="GO791" s="209"/>
      <c r="GP791" s="209"/>
      <c r="GQ791" s="209"/>
      <c r="GR791" s="209"/>
      <c r="GS791" s="209"/>
      <c r="GT791" s="209"/>
      <c r="GU791" s="209"/>
      <c r="GV791" s="209"/>
      <c r="GW791" s="209"/>
      <c r="GX791" s="209"/>
      <c r="GY791" s="209"/>
      <c r="GZ791" s="209"/>
      <c r="HA791" s="209"/>
      <c r="HB791" s="209"/>
      <c r="HC791" s="209"/>
      <c r="HD791" s="209"/>
      <c r="HE791" s="209"/>
      <c r="HF791" s="209"/>
      <c r="HG791" s="209"/>
      <c r="HH791" s="209"/>
      <c r="HI791" s="209"/>
      <c r="HJ791" s="209"/>
      <c r="HK791" s="209"/>
      <c r="HL791" s="209"/>
      <c r="HM791" s="209"/>
      <c r="HN791" s="209"/>
      <c r="HO791" s="209"/>
      <c r="HP791" s="209"/>
      <c r="HQ791" s="209"/>
      <c r="HR791" s="209"/>
      <c r="HS791" s="209"/>
      <c r="HT791" s="209"/>
      <c r="HU791" s="209"/>
      <c r="HV791" s="209"/>
      <c r="HW791" s="209"/>
      <c r="HX791" s="209"/>
      <c r="HY791" s="209"/>
      <c r="HZ791" s="209"/>
      <c r="IA791" s="209"/>
      <c r="IB791" s="209"/>
      <c r="IC791" s="209"/>
      <c r="ID791" s="209"/>
      <c r="IE791" s="209"/>
      <c r="IF791" s="209"/>
      <c r="IG791" s="209"/>
      <c r="IH791" s="209"/>
      <c r="II791" s="209"/>
      <c r="IJ791" s="209"/>
      <c r="IK791" s="209"/>
      <c r="IL791" s="209"/>
      <c r="IM791" s="209"/>
      <c r="IN791" s="209"/>
      <c r="IO791" s="209"/>
      <c r="IP791" s="209"/>
      <c r="IQ791" s="209"/>
      <c r="IR791" s="209"/>
      <c r="IS791" s="209"/>
      <c r="IT791" s="209"/>
      <c r="IU791" s="209"/>
      <c r="IV791" s="209"/>
      <c r="IW791" s="209"/>
      <c r="IX791" s="209"/>
      <c r="IY791" s="209"/>
      <c r="IZ791" s="209"/>
      <c r="JA791" s="209"/>
      <c r="JB791" s="209"/>
      <c r="JC791" s="209"/>
      <c r="JD791" s="209"/>
      <c r="JE791" s="209"/>
      <c r="JF791" s="209"/>
      <c r="JG791" s="209"/>
    </row>
    <row r="792" spans="102:267" hidden="1">
      <c r="CX792" s="211"/>
      <c r="CY792" s="217"/>
      <c r="CZ792" s="217"/>
      <c r="DA792" s="217"/>
      <c r="DB792" s="462"/>
      <c r="DC792" s="217"/>
      <c r="DD792" s="209"/>
      <c r="DE792" s="209"/>
      <c r="DF792" s="1561"/>
      <c r="DG792" s="1561"/>
      <c r="DH792" s="209"/>
      <c r="DI792" s="209"/>
      <c r="DJ792" s="217"/>
      <c r="DK792" s="209"/>
      <c r="DL792" s="217"/>
      <c r="DM792" s="209"/>
      <c r="DN792" s="209"/>
      <c r="DO792" s="209"/>
      <c r="DP792" s="209"/>
      <c r="DQ792" s="1561"/>
      <c r="DR792" s="209"/>
      <c r="DS792" s="209"/>
      <c r="DT792" s="209"/>
      <c r="DU792" s="209"/>
      <c r="DV792" s="209"/>
      <c r="DW792" s="1561"/>
      <c r="DX792" s="1561"/>
      <c r="DY792" s="209"/>
      <c r="DZ792" s="209"/>
      <c r="EA792" s="209"/>
      <c r="EB792" s="209"/>
      <c r="EC792" s="209"/>
      <c r="ED792" s="209"/>
      <c r="EE792" s="209"/>
      <c r="EF792" s="209"/>
      <c r="EG792" s="209"/>
      <c r="EH792" s="209"/>
      <c r="EI792" s="209"/>
      <c r="EJ792" s="299"/>
      <c r="EK792" s="220"/>
      <c r="EL792" s="209"/>
      <c r="EM792" s="209"/>
      <c r="EN792" s="211"/>
      <c r="EO792" s="211"/>
      <c r="EP792" s="217"/>
      <c r="EQ792" s="209"/>
      <c r="ER792" s="209"/>
      <c r="ES792" s="209"/>
      <c r="ET792" s="209"/>
      <c r="EU792" s="209"/>
      <c r="EV792" s="209"/>
      <c r="EW792" s="209"/>
      <c r="EX792" s="209"/>
      <c r="EY792" s="209"/>
      <c r="EZ792" s="209"/>
      <c r="FA792" s="209"/>
      <c r="FB792" s="209"/>
      <c r="FC792" s="209"/>
      <c r="FD792" s="209"/>
      <c r="FE792" s="209"/>
      <c r="FF792" s="220"/>
      <c r="FG792" s="220"/>
      <c r="FH792" s="209"/>
      <c r="FI792" s="209"/>
      <c r="FJ792" s="209"/>
      <c r="FK792" s="209"/>
      <c r="FL792" s="209"/>
      <c r="FM792" s="209"/>
      <c r="FN792" s="209"/>
      <c r="FO792" s="209"/>
      <c r="FP792" s="209"/>
      <c r="FQ792" s="209"/>
      <c r="FR792" s="209"/>
      <c r="FS792" s="209"/>
      <c r="FT792" s="209"/>
      <c r="FU792" s="209"/>
      <c r="FV792" s="209"/>
      <c r="FW792" s="209"/>
      <c r="FX792" s="209"/>
      <c r="FY792" s="209"/>
      <c r="FZ792" s="209"/>
      <c r="GA792" s="209"/>
      <c r="GB792" s="209"/>
      <c r="GC792" s="209"/>
      <c r="GD792" s="209"/>
      <c r="GE792" s="209"/>
      <c r="GF792" s="209"/>
      <c r="GG792" s="209"/>
      <c r="GH792" s="209"/>
      <c r="GI792" s="209"/>
      <c r="GJ792" s="209"/>
      <c r="GK792" s="209"/>
      <c r="GL792" s="209"/>
      <c r="GM792" s="209"/>
      <c r="GN792" s="209"/>
      <c r="GO792" s="209"/>
      <c r="GP792" s="209"/>
      <c r="GQ792" s="209"/>
      <c r="GR792" s="209"/>
      <c r="GS792" s="209"/>
      <c r="GT792" s="209"/>
      <c r="GU792" s="209"/>
      <c r="GV792" s="209"/>
      <c r="GW792" s="209"/>
      <c r="GX792" s="209"/>
      <c r="GY792" s="209"/>
      <c r="GZ792" s="209"/>
      <c r="HA792" s="209"/>
      <c r="HB792" s="209"/>
      <c r="HC792" s="209"/>
      <c r="HD792" s="209"/>
      <c r="HE792" s="209"/>
      <c r="HF792" s="209"/>
      <c r="HG792" s="209"/>
      <c r="HH792" s="209"/>
      <c r="HI792" s="209"/>
      <c r="HJ792" s="209"/>
      <c r="HK792" s="209"/>
      <c r="HL792" s="209"/>
      <c r="HM792" s="209"/>
      <c r="HN792" s="209"/>
      <c r="HO792" s="209"/>
      <c r="HP792" s="209"/>
      <c r="HQ792" s="209"/>
      <c r="HR792" s="209"/>
      <c r="HS792" s="209"/>
      <c r="HT792" s="209"/>
      <c r="HU792" s="209"/>
      <c r="HV792" s="209"/>
      <c r="HW792" s="209"/>
      <c r="HX792" s="209"/>
      <c r="HY792" s="209"/>
      <c r="HZ792" s="209"/>
      <c r="IA792" s="209"/>
      <c r="IB792" s="209"/>
      <c r="IC792" s="209"/>
      <c r="ID792" s="209"/>
      <c r="IE792" s="209"/>
      <c r="IF792" s="209"/>
      <c r="IG792" s="209"/>
      <c r="IH792" s="209"/>
      <c r="II792" s="209"/>
      <c r="IJ792" s="209"/>
      <c r="IK792" s="209"/>
      <c r="IL792" s="209"/>
      <c r="IM792" s="209"/>
      <c r="IN792" s="209"/>
      <c r="IO792" s="209"/>
      <c r="IP792" s="209"/>
      <c r="IQ792" s="209"/>
      <c r="IR792" s="209"/>
      <c r="IS792" s="209"/>
      <c r="IT792" s="209"/>
      <c r="IU792" s="209"/>
      <c r="IV792" s="209"/>
      <c r="IW792" s="209"/>
      <c r="IX792" s="209"/>
      <c r="IY792" s="209"/>
      <c r="IZ792" s="209"/>
      <c r="JA792" s="209"/>
      <c r="JB792" s="209"/>
      <c r="JC792" s="209"/>
      <c r="JD792" s="209"/>
      <c r="JE792" s="209"/>
      <c r="JF792" s="209"/>
      <c r="JG792" s="209"/>
    </row>
    <row r="793" spans="102:267" hidden="1">
      <c r="CX793" s="211"/>
      <c r="CY793" s="217"/>
      <c r="CZ793" s="217"/>
      <c r="DA793" s="217"/>
      <c r="DB793" s="462"/>
      <c r="DC793" s="217"/>
      <c r="DD793" s="209"/>
      <c r="DE793" s="209"/>
      <c r="DF793" s="1561"/>
      <c r="DG793" s="1561"/>
      <c r="DH793" s="209"/>
      <c r="DI793" s="209"/>
      <c r="DJ793" s="217"/>
      <c r="DK793" s="209"/>
      <c r="DL793" s="217"/>
      <c r="DM793" s="209"/>
      <c r="DN793" s="209"/>
      <c r="DO793" s="209"/>
      <c r="DP793" s="209"/>
      <c r="DQ793" s="1561"/>
      <c r="DR793" s="209"/>
      <c r="DS793" s="209"/>
      <c r="DT793" s="209"/>
      <c r="DU793" s="209"/>
      <c r="DV793" s="209"/>
      <c r="DW793" s="1561"/>
      <c r="DX793" s="1561"/>
      <c r="DY793" s="209"/>
      <c r="DZ793" s="209"/>
      <c r="EA793" s="209"/>
      <c r="EB793" s="209"/>
      <c r="EC793" s="209"/>
      <c r="ED793" s="209"/>
      <c r="EE793" s="209"/>
      <c r="EF793" s="209"/>
      <c r="EG793" s="209"/>
      <c r="EH793" s="209"/>
      <c r="EI793" s="209"/>
      <c r="EJ793" s="299"/>
      <c r="EK793" s="220"/>
      <c r="EL793" s="209"/>
      <c r="EM793" s="209"/>
      <c r="EN793" s="211"/>
      <c r="EO793" s="211"/>
      <c r="EP793" s="217"/>
      <c r="EQ793" s="209"/>
      <c r="ER793" s="209"/>
      <c r="ES793" s="209"/>
      <c r="ET793" s="209"/>
      <c r="EU793" s="209"/>
      <c r="EV793" s="209"/>
      <c r="EW793" s="209"/>
      <c r="EX793" s="209"/>
      <c r="EY793" s="209"/>
      <c r="EZ793" s="209"/>
      <c r="FA793" s="209"/>
      <c r="FB793" s="209"/>
      <c r="FC793" s="209"/>
      <c r="FD793" s="209"/>
      <c r="FE793" s="209"/>
      <c r="FF793" s="220"/>
      <c r="FG793" s="220"/>
      <c r="FH793" s="209"/>
      <c r="FI793" s="209"/>
      <c r="FJ793" s="209"/>
      <c r="FK793" s="209"/>
      <c r="FL793" s="209"/>
      <c r="FM793" s="209"/>
      <c r="FN793" s="209"/>
      <c r="FO793" s="209"/>
      <c r="FP793" s="209"/>
      <c r="FQ793" s="209"/>
      <c r="FR793" s="209"/>
      <c r="FS793" s="209"/>
      <c r="FT793" s="209"/>
      <c r="FU793" s="209"/>
      <c r="FV793" s="209"/>
      <c r="FW793" s="209"/>
      <c r="FX793" s="209"/>
      <c r="FY793" s="209"/>
      <c r="FZ793" s="209"/>
      <c r="GA793" s="209"/>
      <c r="GB793" s="209"/>
      <c r="GC793" s="209"/>
      <c r="GD793" s="209"/>
      <c r="GE793" s="209"/>
      <c r="GF793" s="209"/>
      <c r="GG793" s="209"/>
      <c r="GH793" s="209"/>
      <c r="GI793" s="209"/>
      <c r="GJ793" s="209"/>
      <c r="GK793" s="209"/>
      <c r="GL793" s="209"/>
      <c r="GM793" s="209"/>
      <c r="GN793" s="209"/>
      <c r="GO793" s="209"/>
      <c r="GP793" s="209"/>
      <c r="GQ793" s="209"/>
      <c r="GR793" s="209"/>
      <c r="GS793" s="209"/>
      <c r="GT793" s="209"/>
      <c r="GU793" s="209"/>
      <c r="GV793" s="209"/>
      <c r="GW793" s="209"/>
      <c r="GX793" s="209"/>
      <c r="GY793" s="209"/>
      <c r="GZ793" s="209"/>
      <c r="HA793" s="209"/>
      <c r="HB793" s="209"/>
      <c r="HC793" s="209"/>
      <c r="HD793" s="209"/>
      <c r="HE793" s="209"/>
      <c r="HF793" s="209"/>
      <c r="HG793" s="209"/>
      <c r="HH793" s="209"/>
      <c r="HI793" s="209"/>
      <c r="HJ793" s="209"/>
      <c r="HK793" s="209"/>
      <c r="HL793" s="209"/>
      <c r="HM793" s="209"/>
      <c r="HN793" s="209"/>
      <c r="HO793" s="209"/>
      <c r="HP793" s="209"/>
      <c r="HQ793" s="209"/>
      <c r="HR793" s="209"/>
      <c r="HS793" s="209"/>
      <c r="HT793" s="209"/>
      <c r="HU793" s="209"/>
      <c r="HV793" s="209"/>
      <c r="HW793" s="209"/>
      <c r="HX793" s="209"/>
      <c r="HY793" s="209"/>
      <c r="HZ793" s="209"/>
      <c r="IA793" s="209"/>
      <c r="IB793" s="209"/>
      <c r="IC793" s="209"/>
      <c r="ID793" s="209"/>
      <c r="IE793" s="209"/>
      <c r="IF793" s="209"/>
      <c r="IG793" s="209"/>
      <c r="IH793" s="209"/>
      <c r="II793" s="209"/>
      <c r="IJ793" s="209"/>
      <c r="IK793" s="209"/>
      <c r="IL793" s="209"/>
      <c r="IM793" s="209"/>
      <c r="IN793" s="209"/>
      <c r="IO793" s="209"/>
      <c r="IP793" s="209"/>
      <c r="IQ793" s="209"/>
      <c r="IR793" s="209"/>
      <c r="IS793" s="209"/>
      <c r="IT793" s="209"/>
      <c r="IU793" s="209"/>
      <c r="IV793" s="209"/>
      <c r="IW793" s="209"/>
      <c r="IX793" s="209"/>
      <c r="IY793" s="209"/>
      <c r="IZ793" s="209"/>
      <c r="JA793" s="209"/>
      <c r="JB793" s="209"/>
      <c r="JC793" s="209"/>
      <c r="JD793" s="209"/>
      <c r="JE793" s="209"/>
      <c r="JF793" s="209"/>
      <c r="JG793" s="209"/>
    </row>
    <row r="794" spans="102:267" hidden="1">
      <c r="CX794" s="211"/>
      <c r="CY794" s="217"/>
      <c r="CZ794" s="217"/>
      <c r="DA794" s="217"/>
      <c r="DB794" s="462"/>
      <c r="DC794" s="217"/>
      <c r="DD794" s="209"/>
      <c r="DE794" s="209"/>
      <c r="DF794" s="1561"/>
      <c r="DG794" s="1561"/>
      <c r="DH794" s="209"/>
      <c r="DI794" s="209"/>
      <c r="DJ794" s="217"/>
      <c r="DK794" s="209"/>
      <c r="DL794" s="217"/>
      <c r="DM794" s="209"/>
      <c r="DN794" s="209"/>
      <c r="DO794" s="209"/>
      <c r="DP794" s="209"/>
      <c r="DQ794" s="1561"/>
      <c r="DR794" s="209"/>
      <c r="DS794" s="209"/>
      <c r="DT794" s="209"/>
      <c r="DU794" s="209"/>
      <c r="DV794" s="209"/>
      <c r="DW794" s="1561"/>
      <c r="DX794" s="1561"/>
      <c r="DY794" s="209"/>
      <c r="DZ794" s="209"/>
      <c r="EA794" s="209"/>
      <c r="EB794" s="209"/>
      <c r="EC794" s="209"/>
      <c r="ED794" s="209"/>
      <c r="EE794" s="209"/>
      <c r="EF794" s="209"/>
      <c r="EG794" s="209"/>
      <c r="EH794" s="209"/>
      <c r="EI794" s="209"/>
      <c r="EJ794" s="299"/>
      <c r="EK794" s="220"/>
      <c r="EL794" s="209"/>
      <c r="EM794" s="209"/>
      <c r="EN794" s="211"/>
      <c r="EO794" s="211"/>
      <c r="EP794" s="217"/>
      <c r="EQ794" s="209"/>
      <c r="ER794" s="209"/>
      <c r="ES794" s="209"/>
      <c r="ET794" s="209"/>
      <c r="EU794" s="209"/>
      <c r="EV794" s="209"/>
      <c r="EW794" s="209"/>
      <c r="EX794" s="209"/>
      <c r="EY794" s="209"/>
      <c r="EZ794" s="209"/>
      <c r="FA794" s="209"/>
      <c r="FB794" s="209"/>
      <c r="FC794" s="209"/>
      <c r="FD794" s="209"/>
      <c r="FE794" s="209"/>
      <c r="FF794" s="220"/>
      <c r="FG794" s="220"/>
      <c r="FH794" s="209"/>
      <c r="FI794" s="209"/>
      <c r="FJ794" s="209"/>
      <c r="FK794" s="209"/>
      <c r="FL794" s="209"/>
      <c r="FM794" s="209"/>
      <c r="FN794" s="209"/>
      <c r="FO794" s="209"/>
      <c r="FP794" s="209"/>
      <c r="FQ794" s="209"/>
      <c r="FR794" s="209"/>
      <c r="FS794" s="209"/>
      <c r="FT794" s="209"/>
      <c r="FU794" s="209"/>
      <c r="FV794" s="209"/>
      <c r="FW794" s="209"/>
      <c r="FX794" s="209"/>
      <c r="FY794" s="209"/>
      <c r="FZ794" s="209"/>
      <c r="GA794" s="209"/>
      <c r="GB794" s="209"/>
      <c r="GC794" s="209"/>
      <c r="GD794" s="209"/>
      <c r="GE794" s="209"/>
      <c r="GF794" s="209"/>
      <c r="GG794" s="209"/>
      <c r="GH794" s="209"/>
      <c r="GI794" s="209"/>
      <c r="GJ794" s="209"/>
      <c r="GK794" s="209"/>
      <c r="GL794" s="209"/>
      <c r="GM794" s="209"/>
      <c r="GN794" s="209"/>
      <c r="GO794" s="209"/>
      <c r="GP794" s="209"/>
      <c r="GQ794" s="209"/>
      <c r="GR794" s="209"/>
      <c r="GS794" s="209"/>
      <c r="GT794" s="209"/>
      <c r="GU794" s="209"/>
      <c r="GV794" s="209"/>
      <c r="GW794" s="209"/>
      <c r="GX794" s="209"/>
      <c r="GY794" s="209"/>
      <c r="GZ794" s="209"/>
      <c r="HA794" s="209"/>
      <c r="HB794" s="209"/>
      <c r="HC794" s="209"/>
      <c r="HD794" s="209"/>
      <c r="HE794" s="209"/>
      <c r="HF794" s="209"/>
      <c r="HG794" s="209"/>
      <c r="HH794" s="209"/>
      <c r="HI794" s="209"/>
      <c r="HJ794" s="209"/>
      <c r="HK794" s="209"/>
      <c r="HL794" s="209"/>
      <c r="HM794" s="209"/>
      <c r="HN794" s="209"/>
      <c r="HO794" s="209"/>
      <c r="HP794" s="209"/>
      <c r="HQ794" s="209"/>
      <c r="HR794" s="209"/>
      <c r="HS794" s="209"/>
      <c r="HT794" s="209"/>
      <c r="HU794" s="209"/>
      <c r="HV794" s="209"/>
      <c r="HW794" s="209"/>
      <c r="HX794" s="209"/>
      <c r="HY794" s="209"/>
      <c r="HZ794" s="209"/>
      <c r="IA794" s="209"/>
      <c r="IB794" s="209"/>
      <c r="IC794" s="209"/>
      <c r="ID794" s="209"/>
      <c r="IE794" s="209"/>
      <c r="IF794" s="209"/>
      <c r="IG794" s="209"/>
      <c r="IH794" s="209"/>
      <c r="II794" s="209"/>
      <c r="IJ794" s="209"/>
      <c r="IK794" s="209"/>
      <c r="IL794" s="209"/>
      <c r="IM794" s="209"/>
      <c r="IN794" s="209"/>
      <c r="IO794" s="209"/>
      <c r="IP794" s="209"/>
      <c r="IQ794" s="209"/>
      <c r="IR794" s="209"/>
      <c r="IS794" s="209"/>
      <c r="IT794" s="209"/>
      <c r="IU794" s="209"/>
      <c r="IV794" s="209"/>
      <c r="IW794" s="209"/>
      <c r="IX794" s="209"/>
      <c r="IY794" s="209"/>
      <c r="IZ794" s="209"/>
      <c r="JA794" s="209"/>
      <c r="JB794" s="209"/>
      <c r="JC794" s="209"/>
      <c r="JD794" s="209"/>
      <c r="JE794" s="209"/>
      <c r="JF794" s="209"/>
      <c r="JG794" s="209"/>
    </row>
    <row r="795" spans="102:267" hidden="1">
      <c r="CX795" s="211"/>
      <c r="CY795" s="217"/>
      <c r="CZ795" s="217"/>
      <c r="DA795" s="217"/>
      <c r="DB795" s="462"/>
      <c r="DC795" s="217"/>
      <c r="DD795" s="209"/>
      <c r="DE795" s="209"/>
      <c r="DF795" s="1561"/>
      <c r="DG795" s="1561"/>
      <c r="DH795" s="209"/>
      <c r="DI795" s="209"/>
      <c r="DJ795" s="217"/>
      <c r="DK795" s="209"/>
      <c r="DL795" s="217"/>
      <c r="DM795" s="209"/>
      <c r="DN795" s="209"/>
      <c r="DO795" s="209"/>
      <c r="DP795" s="209"/>
      <c r="DQ795" s="1561"/>
      <c r="DR795" s="209"/>
      <c r="DS795" s="209"/>
      <c r="DT795" s="209"/>
      <c r="DU795" s="209"/>
      <c r="DV795" s="209"/>
      <c r="DW795" s="1561"/>
      <c r="DX795" s="1561"/>
      <c r="DY795" s="209"/>
      <c r="DZ795" s="209"/>
      <c r="EA795" s="209"/>
      <c r="EB795" s="209"/>
      <c r="EC795" s="209"/>
      <c r="ED795" s="209"/>
      <c r="EE795" s="209"/>
      <c r="EF795" s="209"/>
      <c r="EG795" s="209"/>
      <c r="EH795" s="209"/>
      <c r="EI795" s="209"/>
      <c r="EJ795" s="299"/>
      <c r="EK795" s="220"/>
      <c r="EL795" s="209"/>
      <c r="EM795" s="209"/>
      <c r="EN795" s="211"/>
      <c r="EO795" s="211"/>
      <c r="EP795" s="217"/>
      <c r="EQ795" s="209"/>
      <c r="ER795" s="209"/>
      <c r="ES795" s="209"/>
      <c r="ET795" s="209"/>
      <c r="EU795" s="209"/>
      <c r="EV795" s="209"/>
      <c r="EW795" s="209"/>
      <c r="EX795" s="209"/>
      <c r="EY795" s="209"/>
      <c r="EZ795" s="209"/>
      <c r="FA795" s="209"/>
      <c r="FB795" s="209"/>
      <c r="FC795" s="209"/>
      <c r="FD795" s="209"/>
      <c r="FE795" s="209"/>
      <c r="FF795" s="220"/>
      <c r="FG795" s="220"/>
      <c r="FH795" s="209"/>
      <c r="FI795" s="209"/>
      <c r="FJ795" s="209"/>
      <c r="FK795" s="209"/>
      <c r="FL795" s="209"/>
      <c r="FM795" s="209"/>
      <c r="FN795" s="209"/>
      <c r="FO795" s="209"/>
      <c r="FP795" s="209"/>
      <c r="FQ795" s="209"/>
      <c r="FR795" s="209"/>
      <c r="FS795" s="209"/>
      <c r="FT795" s="209"/>
      <c r="FU795" s="209"/>
      <c r="FV795" s="209"/>
      <c r="FW795" s="209"/>
      <c r="FX795" s="209"/>
      <c r="FY795" s="209"/>
      <c r="FZ795" s="209"/>
      <c r="GA795" s="209"/>
      <c r="GB795" s="209"/>
      <c r="GC795" s="209"/>
      <c r="GD795" s="209"/>
      <c r="GE795" s="209"/>
      <c r="GF795" s="209"/>
      <c r="GG795" s="209"/>
      <c r="GH795" s="209"/>
      <c r="GI795" s="209"/>
      <c r="GJ795" s="209"/>
      <c r="GK795" s="209"/>
      <c r="GL795" s="209"/>
      <c r="GM795" s="209"/>
      <c r="GN795" s="209"/>
      <c r="GO795" s="209"/>
      <c r="GP795" s="209"/>
      <c r="GQ795" s="209"/>
      <c r="GR795" s="209"/>
      <c r="GS795" s="209"/>
      <c r="GT795" s="209"/>
      <c r="GU795" s="209"/>
      <c r="GV795" s="209"/>
      <c r="GW795" s="209"/>
      <c r="GX795" s="209"/>
      <c r="GY795" s="209"/>
      <c r="GZ795" s="209"/>
      <c r="HA795" s="209"/>
      <c r="HB795" s="209"/>
      <c r="HC795" s="209"/>
      <c r="HD795" s="209"/>
      <c r="HE795" s="209"/>
      <c r="HF795" s="209"/>
      <c r="HG795" s="209"/>
      <c r="HH795" s="209"/>
      <c r="HI795" s="209"/>
      <c r="HJ795" s="209"/>
      <c r="HK795" s="209"/>
      <c r="HL795" s="209"/>
      <c r="HM795" s="209"/>
      <c r="HN795" s="209"/>
      <c r="HO795" s="209"/>
      <c r="HP795" s="209"/>
      <c r="HQ795" s="209"/>
      <c r="HR795" s="209"/>
      <c r="HS795" s="209"/>
      <c r="HT795" s="209"/>
      <c r="HU795" s="209"/>
      <c r="HV795" s="209"/>
      <c r="HW795" s="209"/>
      <c r="HX795" s="209"/>
      <c r="HY795" s="209"/>
      <c r="HZ795" s="209"/>
      <c r="IA795" s="209"/>
      <c r="IB795" s="209"/>
      <c r="IC795" s="209"/>
      <c r="ID795" s="209"/>
      <c r="IE795" s="209"/>
      <c r="IF795" s="209"/>
      <c r="IG795" s="209"/>
      <c r="IH795" s="209"/>
      <c r="II795" s="209"/>
      <c r="IJ795" s="209"/>
      <c r="IK795" s="209"/>
      <c r="IL795" s="209"/>
      <c r="IM795" s="209"/>
      <c r="IN795" s="209"/>
      <c r="IO795" s="209"/>
      <c r="IP795" s="209"/>
      <c r="IQ795" s="209"/>
      <c r="IR795" s="209"/>
      <c r="IS795" s="209"/>
      <c r="IT795" s="209"/>
      <c r="IU795" s="209"/>
      <c r="IV795" s="209"/>
      <c r="IW795" s="209"/>
      <c r="IX795" s="209"/>
      <c r="IY795" s="209"/>
      <c r="IZ795" s="209"/>
      <c r="JA795" s="209"/>
      <c r="JB795" s="209"/>
      <c r="JC795" s="209"/>
      <c r="JD795" s="209"/>
      <c r="JE795" s="209"/>
      <c r="JF795" s="209"/>
      <c r="JG795" s="209"/>
    </row>
    <row r="796" spans="102:267" hidden="1">
      <c r="CX796" s="211"/>
      <c r="CY796" s="217"/>
      <c r="CZ796" s="217"/>
      <c r="DA796" s="217"/>
      <c r="DB796" s="462"/>
      <c r="DC796" s="217"/>
      <c r="DD796" s="209"/>
      <c r="DE796" s="209"/>
      <c r="DF796" s="1561"/>
      <c r="DG796" s="1561"/>
      <c r="DH796" s="209"/>
      <c r="DI796" s="209"/>
      <c r="DJ796" s="217"/>
      <c r="DK796" s="209"/>
      <c r="DL796" s="217"/>
      <c r="DM796" s="209"/>
      <c r="DN796" s="209"/>
      <c r="DO796" s="209"/>
      <c r="DP796" s="209"/>
      <c r="DQ796" s="1561"/>
      <c r="DR796" s="209"/>
      <c r="DS796" s="209"/>
      <c r="DT796" s="209"/>
      <c r="DU796" s="209"/>
      <c r="DV796" s="209"/>
      <c r="DW796" s="1561"/>
      <c r="DX796" s="1561"/>
      <c r="DY796" s="209"/>
      <c r="DZ796" s="209"/>
      <c r="EA796" s="209"/>
      <c r="EB796" s="209"/>
      <c r="EC796" s="209"/>
      <c r="ED796" s="209"/>
      <c r="EE796" s="209"/>
      <c r="EF796" s="209"/>
      <c r="EG796" s="209"/>
      <c r="EH796" s="209"/>
      <c r="EI796" s="209"/>
      <c r="EJ796" s="299"/>
      <c r="EK796" s="220"/>
      <c r="EL796" s="209"/>
      <c r="EM796" s="209"/>
      <c r="EN796" s="211"/>
      <c r="EO796" s="211"/>
      <c r="EP796" s="217"/>
      <c r="EQ796" s="209"/>
      <c r="ER796" s="209"/>
      <c r="ES796" s="209"/>
      <c r="ET796" s="209"/>
      <c r="EU796" s="209"/>
      <c r="EV796" s="209"/>
      <c r="EW796" s="209"/>
      <c r="EX796" s="209"/>
      <c r="EY796" s="209"/>
      <c r="EZ796" s="209"/>
      <c r="FA796" s="209"/>
      <c r="FB796" s="209"/>
      <c r="FC796" s="209"/>
      <c r="FD796" s="209"/>
      <c r="FE796" s="209"/>
      <c r="FF796" s="220"/>
      <c r="FG796" s="220"/>
      <c r="FH796" s="209"/>
      <c r="FI796" s="209"/>
      <c r="FJ796" s="209"/>
      <c r="FK796" s="209"/>
      <c r="FL796" s="209"/>
      <c r="FM796" s="209"/>
      <c r="FN796" s="209"/>
      <c r="FO796" s="209"/>
      <c r="FP796" s="209"/>
      <c r="FQ796" s="209"/>
      <c r="FR796" s="209"/>
      <c r="FS796" s="209"/>
      <c r="FT796" s="209"/>
      <c r="FU796" s="209"/>
      <c r="FV796" s="209"/>
      <c r="FW796" s="209"/>
      <c r="FX796" s="209"/>
      <c r="FY796" s="209"/>
      <c r="FZ796" s="209"/>
      <c r="GA796" s="209"/>
      <c r="GB796" s="209"/>
      <c r="GC796" s="209"/>
      <c r="GD796" s="209"/>
      <c r="GE796" s="209"/>
      <c r="GF796" s="209"/>
      <c r="GG796" s="209"/>
      <c r="GH796" s="209"/>
      <c r="GI796" s="209"/>
      <c r="GJ796" s="209"/>
      <c r="GK796" s="209"/>
      <c r="GL796" s="209"/>
      <c r="GM796" s="209"/>
      <c r="GN796" s="209"/>
      <c r="GO796" s="209"/>
      <c r="GP796" s="209"/>
      <c r="GQ796" s="209"/>
      <c r="GR796" s="209"/>
      <c r="GS796" s="209"/>
      <c r="GT796" s="209"/>
      <c r="GU796" s="209"/>
      <c r="GV796" s="209"/>
      <c r="GW796" s="209"/>
      <c r="GX796" s="209"/>
      <c r="GY796" s="209"/>
      <c r="GZ796" s="209"/>
      <c r="HA796" s="209"/>
      <c r="HB796" s="209"/>
      <c r="HC796" s="209"/>
      <c r="HD796" s="209"/>
      <c r="HE796" s="209"/>
      <c r="HF796" s="209"/>
      <c r="HG796" s="209"/>
      <c r="HH796" s="209"/>
      <c r="HI796" s="209"/>
      <c r="HJ796" s="209"/>
      <c r="HK796" s="209"/>
      <c r="HL796" s="209"/>
      <c r="HM796" s="209"/>
      <c r="HN796" s="209"/>
      <c r="HO796" s="209"/>
      <c r="HP796" s="209"/>
      <c r="HQ796" s="209"/>
      <c r="HR796" s="209"/>
      <c r="HS796" s="209"/>
      <c r="HT796" s="209"/>
      <c r="HU796" s="209"/>
      <c r="HV796" s="209"/>
      <c r="HW796" s="209"/>
      <c r="HX796" s="209"/>
      <c r="HY796" s="209"/>
      <c r="HZ796" s="209"/>
      <c r="IA796" s="209"/>
      <c r="IB796" s="209"/>
      <c r="IC796" s="209"/>
      <c r="ID796" s="209"/>
      <c r="IE796" s="209"/>
      <c r="IF796" s="209"/>
      <c r="IG796" s="209"/>
      <c r="IH796" s="209"/>
      <c r="II796" s="209"/>
      <c r="IJ796" s="209"/>
      <c r="IK796" s="209"/>
      <c r="IL796" s="209"/>
      <c r="IM796" s="209"/>
      <c r="IN796" s="209"/>
      <c r="IO796" s="209"/>
      <c r="IP796" s="209"/>
      <c r="IQ796" s="209"/>
      <c r="IR796" s="209"/>
      <c r="IS796" s="209"/>
      <c r="IT796" s="209"/>
      <c r="IU796" s="209"/>
      <c r="IV796" s="209"/>
      <c r="IW796" s="209"/>
      <c r="IX796" s="209"/>
      <c r="IY796" s="209"/>
      <c r="IZ796" s="209"/>
      <c r="JA796" s="209"/>
      <c r="JB796" s="209"/>
      <c r="JC796" s="209"/>
      <c r="JD796" s="209"/>
      <c r="JE796" s="209"/>
      <c r="JF796" s="209"/>
      <c r="JG796" s="209"/>
    </row>
    <row r="797" spans="102:267" hidden="1">
      <c r="CX797" s="211"/>
      <c r="CY797" s="217"/>
      <c r="CZ797" s="217"/>
      <c r="DA797" s="217"/>
      <c r="DB797" s="462"/>
      <c r="DC797" s="217"/>
      <c r="DD797" s="209"/>
      <c r="DE797" s="209"/>
      <c r="DF797" s="1561"/>
      <c r="DG797" s="1561"/>
      <c r="DH797" s="209"/>
      <c r="DI797" s="209"/>
      <c r="DJ797" s="217"/>
      <c r="DK797" s="209"/>
      <c r="DL797" s="217"/>
      <c r="DM797" s="209"/>
      <c r="DN797" s="209"/>
      <c r="DO797" s="209"/>
      <c r="DP797" s="209"/>
      <c r="DQ797" s="1561"/>
      <c r="DR797" s="209"/>
      <c r="DS797" s="209"/>
      <c r="DT797" s="209"/>
      <c r="DU797" s="209"/>
      <c r="DV797" s="209"/>
      <c r="DW797" s="1561"/>
      <c r="DX797" s="1561"/>
      <c r="DY797" s="209"/>
      <c r="DZ797" s="209"/>
      <c r="EA797" s="209"/>
      <c r="EB797" s="209"/>
      <c r="EC797" s="209"/>
      <c r="ED797" s="209"/>
      <c r="EE797" s="209"/>
      <c r="EF797" s="209"/>
      <c r="EG797" s="209"/>
      <c r="EH797" s="209"/>
      <c r="EI797" s="209"/>
      <c r="EJ797" s="299"/>
      <c r="EK797" s="220"/>
      <c r="EL797" s="209"/>
      <c r="EM797" s="209"/>
      <c r="EN797" s="211"/>
      <c r="EO797" s="211"/>
      <c r="EP797" s="217"/>
      <c r="EQ797" s="209"/>
      <c r="ER797" s="209"/>
      <c r="ES797" s="209"/>
      <c r="ET797" s="209"/>
      <c r="EU797" s="209"/>
      <c r="EV797" s="209"/>
      <c r="EW797" s="209"/>
      <c r="EX797" s="209"/>
      <c r="EY797" s="209"/>
      <c r="EZ797" s="209"/>
      <c r="FA797" s="209"/>
      <c r="FB797" s="209"/>
      <c r="FC797" s="209"/>
      <c r="FD797" s="209"/>
      <c r="FE797" s="209"/>
      <c r="FF797" s="220"/>
      <c r="FG797" s="220"/>
      <c r="FH797" s="209"/>
      <c r="FI797" s="209"/>
      <c r="FJ797" s="209"/>
      <c r="FK797" s="209"/>
      <c r="FL797" s="209"/>
      <c r="FM797" s="209"/>
      <c r="FN797" s="209"/>
      <c r="FO797" s="209"/>
      <c r="FP797" s="209"/>
      <c r="FQ797" s="209"/>
      <c r="FR797" s="209"/>
      <c r="FS797" s="209"/>
      <c r="FT797" s="209"/>
      <c r="FU797" s="209"/>
      <c r="FV797" s="209"/>
      <c r="FW797" s="209"/>
      <c r="FX797" s="209"/>
      <c r="FY797" s="209"/>
      <c r="FZ797" s="209"/>
      <c r="GA797" s="209"/>
      <c r="GB797" s="209"/>
      <c r="GC797" s="209"/>
      <c r="GD797" s="209"/>
      <c r="GE797" s="209"/>
      <c r="GF797" s="209"/>
      <c r="GG797" s="209"/>
      <c r="GH797" s="209"/>
      <c r="GI797" s="209"/>
      <c r="GJ797" s="209"/>
      <c r="GK797" s="209"/>
      <c r="GL797" s="209"/>
      <c r="GM797" s="209"/>
      <c r="GN797" s="209"/>
      <c r="GO797" s="209"/>
      <c r="GP797" s="209"/>
      <c r="GQ797" s="209"/>
      <c r="GR797" s="209"/>
      <c r="GS797" s="209"/>
      <c r="GT797" s="209"/>
      <c r="GU797" s="209"/>
      <c r="GV797" s="209"/>
      <c r="GW797" s="209"/>
      <c r="GX797" s="209"/>
      <c r="GY797" s="209"/>
      <c r="GZ797" s="209"/>
      <c r="HA797" s="209"/>
      <c r="HB797" s="209"/>
      <c r="HC797" s="209"/>
      <c r="HD797" s="209"/>
      <c r="HE797" s="209"/>
      <c r="HF797" s="209"/>
      <c r="HG797" s="209"/>
      <c r="HH797" s="209"/>
      <c r="HI797" s="209"/>
      <c r="HJ797" s="209"/>
      <c r="HK797" s="209"/>
      <c r="HL797" s="209"/>
      <c r="HM797" s="209"/>
      <c r="HN797" s="209"/>
      <c r="HO797" s="209"/>
      <c r="HP797" s="209"/>
      <c r="HQ797" s="209"/>
      <c r="HR797" s="209"/>
      <c r="HS797" s="209"/>
      <c r="HT797" s="209"/>
      <c r="HU797" s="209"/>
      <c r="HV797" s="209"/>
      <c r="HW797" s="209"/>
      <c r="HX797" s="209"/>
      <c r="HY797" s="209"/>
      <c r="HZ797" s="209"/>
      <c r="IA797" s="209"/>
      <c r="IB797" s="209"/>
      <c r="IC797" s="209"/>
      <c r="ID797" s="209"/>
      <c r="IE797" s="209"/>
      <c r="IF797" s="209"/>
      <c r="IG797" s="209"/>
      <c r="IH797" s="209"/>
      <c r="II797" s="209"/>
      <c r="IJ797" s="209"/>
      <c r="IK797" s="209"/>
      <c r="IL797" s="209"/>
      <c r="IM797" s="209"/>
      <c r="IN797" s="209"/>
      <c r="IO797" s="209"/>
      <c r="IP797" s="209"/>
      <c r="IQ797" s="209"/>
      <c r="IR797" s="209"/>
      <c r="IS797" s="209"/>
      <c r="IT797" s="209"/>
      <c r="IU797" s="209"/>
      <c r="IV797" s="209"/>
      <c r="IW797" s="209"/>
      <c r="IX797" s="209"/>
      <c r="IY797" s="209"/>
      <c r="IZ797" s="209"/>
      <c r="JA797" s="209"/>
      <c r="JB797" s="209"/>
      <c r="JC797" s="209"/>
      <c r="JD797" s="209"/>
      <c r="JE797" s="209"/>
      <c r="JF797" s="209"/>
      <c r="JG797" s="209"/>
    </row>
    <row r="798" spans="102:267" hidden="1">
      <c r="CX798" s="211"/>
      <c r="CY798" s="217"/>
      <c r="CZ798" s="217"/>
      <c r="DA798" s="217"/>
      <c r="DB798" s="462"/>
      <c r="DC798" s="217"/>
      <c r="DD798" s="209"/>
      <c r="DE798" s="209"/>
      <c r="DF798" s="1561"/>
      <c r="DG798" s="1561"/>
      <c r="DH798" s="209"/>
      <c r="DI798" s="209"/>
      <c r="DJ798" s="217"/>
      <c r="DK798" s="209"/>
      <c r="DL798" s="217"/>
      <c r="DM798" s="209"/>
      <c r="DN798" s="209"/>
      <c r="DO798" s="209"/>
      <c r="DP798" s="209"/>
      <c r="DQ798" s="1561"/>
      <c r="DR798" s="209"/>
      <c r="DS798" s="209"/>
      <c r="DT798" s="209"/>
      <c r="DU798" s="209"/>
      <c r="DV798" s="209"/>
      <c r="DW798" s="1561"/>
      <c r="DX798" s="1561"/>
      <c r="DY798" s="209"/>
      <c r="DZ798" s="209"/>
      <c r="EA798" s="209"/>
      <c r="EB798" s="209"/>
      <c r="EC798" s="209"/>
      <c r="ED798" s="209"/>
      <c r="EE798" s="209"/>
      <c r="EF798" s="209"/>
      <c r="EG798" s="209"/>
      <c r="EH798" s="209"/>
      <c r="EI798" s="209"/>
      <c r="EJ798" s="299"/>
      <c r="EK798" s="220"/>
      <c r="EL798" s="209"/>
      <c r="EM798" s="209"/>
      <c r="EN798" s="211"/>
      <c r="EO798" s="211"/>
      <c r="EP798" s="217"/>
      <c r="EQ798" s="209"/>
      <c r="ER798" s="209"/>
      <c r="ES798" s="209"/>
      <c r="ET798" s="209"/>
      <c r="EU798" s="209"/>
      <c r="EV798" s="209"/>
      <c r="EW798" s="209"/>
      <c r="EX798" s="209"/>
      <c r="EY798" s="209"/>
      <c r="EZ798" s="209"/>
      <c r="FA798" s="209"/>
      <c r="FB798" s="209"/>
      <c r="FC798" s="209"/>
      <c r="FD798" s="209"/>
      <c r="FE798" s="209"/>
      <c r="FF798" s="220"/>
      <c r="FG798" s="220"/>
      <c r="FH798" s="209"/>
      <c r="FI798" s="209"/>
      <c r="FJ798" s="209"/>
      <c r="FK798" s="209"/>
      <c r="FL798" s="209"/>
      <c r="FM798" s="209"/>
      <c r="FN798" s="209"/>
      <c r="FO798" s="209"/>
      <c r="FP798" s="209"/>
      <c r="FQ798" s="209"/>
      <c r="FR798" s="209"/>
      <c r="FS798" s="209"/>
      <c r="FT798" s="209"/>
      <c r="FU798" s="209"/>
      <c r="FV798" s="209"/>
      <c r="FW798" s="209"/>
      <c r="FX798" s="209"/>
      <c r="FY798" s="209"/>
      <c r="FZ798" s="209"/>
      <c r="GA798" s="209"/>
      <c r="GB798" s="209"/>
      <c r="GC798" s="209"/>
      <c r="GD798" s="209"/>
      <c r="GE798" s="209"/>
      <c r="GF798" s="209"/>
      <c r="GG798" s="209"/>
      <c r="GH798" s="209"/>
      <c r="GI798" s="209"/>
      <c r="GJ798" s="209"/>
      <c r="GK798" s="209"/>
      <c r="GL798" s="209"/>
      <c r="GM798" s="209"/>
      <c r="GN798" s="209"/>
      <c r="GO798" s="209"/>
      <c r="GP798" s="209"/>
      <c r="GQ798" s="209"/>
      <c r="GR798" s="209"/>
      <c r="GS798" s="209"/>
      <c r="GT798" s="209"/>
      <c r="GU798" s="209"/>
      <c r="GV798" s="209"/>
      <c r="GW798" s="209"/>
      <c r="GX798" s="209"/>
      <c r="GY798" s="209"/>
      <c r="GZ798" s="209"/>
      <c r="HA798" s="209"/>
      <c r="HB798" s="209"/>
      <c r="HC798" s="209"/>
      <c r="HD798" s="209"/>
      <c r="HE798" s="209"/>
      <c r="HF798" s="209"/>
      <c r="HG798" s="209"/>
      <c r="HH798" s="209"/>
      <c r="HI798" s="209"/>
      <c r="HJ798" s="209"/>
      <c r="HK798" s="209"/>
      <c r="HL798" s="209"/>
      <c r="HM798" s="209"/>
      <c r="HN798" s="209"/>
      <c r="HO798" s="209"/>
      <c r="HP798" s="209"/>
      <c r="HQ798" s="209"/>
      <c r="HR798" s="209"/>
      <c r="HS798" s="209"/>
      <c r="HT798" s="209"/>
      <c r="HU798" s="209"/>
      <c r="HV798" s="209"/>
      <c r="HW798" s="209"/>
      <c r="HX798" s="209"/>
      <c r="HY798" s="209"/>
      <c r="HZ798" s="209"/>
      <c r="IA798" s="209"/>
      <c r="IB798" s="209"/>
      <c r="IC798" s="209"/>
      <c r="ID798" s="209"/>
      <c r="IE798" s="209"/>
      <c r="IF798" s="209"/>
      <c r="IG798" s="209"/>
      <c r="IH798" s="209"/>
      <c r="II798" s="209"/>
      <c r="IJ798" s="209"/>
      <c r="IK798" s="209"/>
      <c r="IL798" s="209"/>
      <c r="IM798" s="209"/>
      <c r="IN798" s="209"/>
      <c r="IO798" s="209"/>
      <c r="IP798" s="209"/>
      <c r="IQ798" s="209"/>
      <c r="IR798" s="209"/>
      <c r="IS798" s="209"/>
      <c r="IT798" s="209"/>
      <c r="IU798" s="209"/>
      <c r="IV798" s="209"/>
      <c r="IW798" s="209"/>
      <c r="IX798" s="209"/>
      <c r="IY798" s="209"/>
      <c r="IZ798" s="209"/>
      <c r="JA798" s="209"/>
      <c r="JB798" s="209"/>
      <c r="JC798" s="209"/>
      <c r="JD798" s="209"/>
      <c r="JE798" s="209"/>
      <c r="JF798" s="209"/>
      <c r="JG798" s="209"/>
    </row>
    <row r="799" spans="102:267" hidden="1">
      <c r="CX799" s="211"/>
      <c r="CY799" s="217"/>
      <c r="CZ799" s="217"/>
      <c r="DA799" s="217"/>
      <c r="DB799" s="462"/>
      <c r="DC799" s="217"/>
      <c r="DD799" s="209"/>
      <c r="DE799" s="209"/>
      <c r="DF799" s="1561"/>
      <c r="DG799" s="1561"/>
      <c r="DH799" s="209"/>
      <c r="DI799" s="209"/>
      <c r="DJ799" s="217"/>
      <c r="DK799" s="209"/>
      <c r="DL799" s="217"/>
      <c r="DM799" s="209"/>
      <c r="DN799" s="209"/>
      <c r="DO799" s="209"/>
      <c r="DP799" s="209"/>
      <c r="DQ799" s="1561"/>
      <c r="DR799" s="209"/>
      <c r="DS799" s="209"/>
      <c r="DT799" s="209"/>
      <c r="DU799" s="209"/>
      <c r="DV799" s="209"/>
      <c r="DW799" s="1561"/>
      <c r="DX799" s="1561"/>
      <c r="DY799" s="209"/>
      <c r="DZ799" s="209"/>
      <c r="EA799" s="209"/>
      <c r="EB799" s="209"/>
      <c r="EC799" s="209"/>
      <c r="ED799" s="209"/>
      <c r="EE799" s="209"/>
      <c r="EF799" s="209"/>
      <c r="EG799" s="209"/>
      <c r="EH799" s="209"/>
      <c r="EI799" s="209"/>
      <c r="EJ799" s="299"/>
      <c r="EK799" s="220"/>
      <c r="EL799" s="209"/>
      <c r="EM799" s="209"/>
      <c r="EN799" s="211"/>
      <c r="EO799" s="211"/>
      <c r="EP799" s="217"/>
      <c r="EQ799" s="209"/>
      <c r="ER799" s="209"/>
      <c r="ES799" s="209"/>
      <c r="ET799" s="209"/>
      <c r="EU799" s="209"/>
      <c r="EV799" s="209"/>
      <c r="EW799" s="209"/>
      <c r="EX799" s="209"/>
      <c r="EY799" s="209"/>
      <c r="EZ799" s="209"/>
      <c r="FA799" s="209"/>
      <c r="FB799" s="209"/>
      <c r="FC799" s="209"/>
      <c r="FD799" s="209"/>
      <c r="FE799" s="209"/>
      <c r="FF799" s="220"/>
      <c r="FG799" s="220"/>
      <c r="FH799" s="209"/>
      <c r="FI799" s="209"/>
      <c r="FJ799" s="209"/>
      <c r="FK799" s="209"/>
      <c r="FL799" s="209"/>
      <c r="FM799" s="209"/>
      <c r="FN799" s="209"/>
      <c r="FO799" s="209"/>
      <c r="FP799" s="209"/>
      <c r="FQ799" s="209"/>
      <c r="FR799" s="209"/>
      <c r="FS799" s="209"/>
      <c r="FT799" s="209"/>
      <c r="FU799" s="209"/>
      <c r="FV799" s="209"/>
      <c r="FW799" s="209"/>
      <c r="FX799" s="209"/>
      <c r="FY799" s="209"/>
      <c r="FZ799" s="209"/>
      <c r="GA799" s="209"/>
      <c r="GB799" s="209"/>
      <c r="GC799" s="209"/>
      <c r="GD799" s="209"/>
      <c r="GE799" s="209"/>
      <c r="GF799" s="209"/>
      <c r="GG799" s="209"/>
      <c r="GH799" s="209"/>
      <c r="GI799" s="209"/>
      <c r="GJ799" s="209"/>
      <c r="GK799" s="209"/>
      <c r="GL799" s="209"/>
      <c r="GM799" s="209"/>
      <c r="GN799" s="209"/>
      <c r="GO799" s="209"/>
      <c r="GP799" s="209"/>
      <c r="GQ799" s="209"/>
      <c r="GR799" s="209"/>
      <c r="GS799" s="209"/>
      <c r="GT799" s="209"/>
      <c r="GU799" s="209"/>
      <c r="GV799" s="209"/>
      <c r="GW799" s="209"/>
      <c r="GX799" s="209"/>
      <c r="GY799" s="209"/>
      <c r="GZ799" s="209"/>
      <c r="HA799" s="209"/>
      <c r="HB799" s="209"/>
      <c r="HC799" s="209"/>
      <c r="HD799" s="209"/>
      <c r="HE799" s="209"/>
      <c r="HF799" s="209"/>
      <c r="HG799" s="209"/>
      <c r="HH799" s="209"/>
      <c r="HI799" s="209"/>
      <c r="HJ799" s="209"/>
      <c r="HK799" s="209"/>
      <c r="HL799" s="209"/>
      <c r="HM799" s="209"/>
      <c r="HN799" s="209"/>
      <c r="HO799" s="209"/>
      <c r="HP799" s="209"/>
      <c r="HQ799" s="209"/>
      <c r="HR799" s="209"/>
      <c r="HS799" s="209"/>
      <c r="HT799" s="209"/>
      <c r="HU799" s="209"/>
      <c r="HV799" s="209"/>
      <c r="HW799" s="209"/>
      <c r="HX799" s="209"/>
      <c r="HY799" s="209"/>
      <c r="HZ799" s="209"/>
      <c r="IA799" s="209"/>
      <c r="IB799" s="209"/>
      <c r="IC799" s="209"/>
      <c r="ID799" s="209"/>
      <c r="IE799" s="209"/>
      <c r="IF799" s="209"/>
      <c r="IG799" s="209"/>
      <c r="IH799" s="209"/>
      <c r="II799" s="209"/>
      <c r="IJ799" s="209"/>
      <c r="IK799" s="209"/>
      <c r="IL799" s="209"/>
      <c r="IM799" s="209"/>
      <c r="IN799" s="209"/>
      <c r="IO799" s="209"/>
      <c r="IP799" s="209"/>
      <c r="IQ799" s="209"/>
      <c r="IR799" s="209"/>
      <c r="IS799" s="209"/>
      <c r="IT799" s="209"/>
      <c r="IU799" s="209"/>
      <c r="IV799" s="209"/>
      <c r="IW799" s="209"/>
      <c r="IX799" s="209"/>
      <c r="IY799" s="209"/>
      <c r="IZ799" s="209"/>
      <c r="JA799" s="209"/>
      <c r="JB799" s="209"/>
      <c r="JC799" s="209"/>
      <c r="JD799" s="209"/>
      <c r="JE799" s="209"/>
      <c r="JF799" s="209"/>
      <c r="JG799" s="209"/>
    </row>
    <row r="800" spans="102:267" hidden="1">
      <c r="CX800" s="211"/>
      <c r="CY800" s="217"/>
      <c r="CZ800" s="217"/>
      <c r="DA800" s="217"/>
      <c r="DB800" s="462"/>
      <c r="DC800" s="217"/>
      <c r="DD800" s="209"/>
      <c r="DE800" s="209"/>
      <c r="DF800" s="1561"/>
      <c r="DG800" s="1561"/>
      <c r="DH800" s="209"/>
      <c r="DI800" s="209"/>
      <c r="DJ800" s="217"/>
      <c r="DK800" s="209"/>
      <c r="DL800" s="217"/>
      <c r="DM800" s="209"/>
      <c r="DN800" s="209"/>
      <c r="DO800" s="209"/>
      <c r="DP800" s="209"/>
      <c r="DQ800" s="1561"/>
      <c r="DR800" s="209"/>
      <c r="DS800" s="209"/>
      <c r="DT800" s="209"/>
      <c r="DU800" s="209"/>
      <c r="DV800" s="209"/>
      <c r="DW800" s="1561"/>
      <c r="DX800" s="1561"/>
      <c r="DY800" s="209"/>
      <c r="DZ800" s="209"/>
      <c r="EA800" s="209"/>
      <c r="EB800" s="209"/>
      <c r="EC800" s="209"/>
      <c r="ED800" s="209"/>
      <c r="EE800" s="209"/>
      <c r="EF800" s="209"/>
      <c r="EG800" s="209"/>
      <c r="EH800" s="209"/>
      <c r="EI800" s="209"/>
      <c r="EJ800" s="299"/>
      <c r="EK800" s="220"/>
      <c r="EL800" s="209"/>
      <c r="EM800" s="209"/>
      <c r="EN800" s="211"/>
      <c r="EO800" s="211"/>
      <c r="EP800" s="217"/>
      <c r="EQ800" s="209"/>
      <c r="ER800" s="209"/>
      <c r="ES800" s="209"/>
      <c r="ET800" s="209"/>
      <c r="EU800" s="209"/>
      <c r="EV800" s="209"/>
      <c r="EW800" s="209"/>
      <c r="EX800" s="209"/>
      <c r="EY800" s="209"/>
      <c r="EZ800" s="209"/>
      <c r="FA800" s="209"/>
      <c r="FB800" s="209"/>
      <c r="FC800" s="209"/>
      <c r="FD800" s="209"/>
      <c r="FE800" s="209"/>
      <c r="FF800" s="220"/>
      <c r="FG800" s="220"/>
      <c r="FH800" s="209"/>
      <c r="FI800" s="209"/>
      <c r="FJ800" s="209"/>
      <c r="FK800" s="209"/>
      <c r="FL800" s="209"/>
      <c r="FM800" s="209"/>
      <c r="FN800" s="209"/>
      <c r="FO800" s="209"/>
      <c r="FP800" s="209"/>
      <c r="FQ800" s="209"/>
      <c r="FR800" s="209"/>
      <c r="FS800" s="209"/>
      <c r="FT800" s="209"/>
      <c r="FU800" s="209"/>
      <c r="FV800" s="209"/>
      <c r="FW800" s="209"/>
      <c r="FX800" s="209"/>
      <c r="FY800" s="209"/>
      <c r="FZ800" s="209"/>
      <c r="GA800" s="209"/>
      <c r="GB800" s="209"/>
      <c r="GC800" s="209"/>
      <c r="GD800" s="209"/>
      <c r="GE800" s="209"/>
      <c r="GF800" s="209"/>
      <c r="GG800" s="209"/>
      <c r="GH800" s="209"/>
      <c r="GI800" s="209"/>
      <c r="GJ800" s="209"/>
      <c r="GK800" s="209"/>
      <c r="GL800" s="209"/>
      <c r="GM800" s="209"/>
      <c r="GN800" s="209"/>
      <c r="GO800" s="209"/>
      <c r="GP800" s="209"/>
      <c r="GQ800" s="209"/>
      <c r="GR800" s="209"/>
      <c r="GS800" s="209"/>
      <c r="GT800" s="209"/>
      <c r="GU800" s="209"/>
      <c r="GV800" s="209"/>
      <c r="GW800" s="209"/>
      <c r="GX800" s="209"/>
      <c r="GY800" s="209"/>
      <c r="GZ800" s="209"/>
      <c r="HA800" s="209"/>
      <c r="HB800" s="209"/>
      <c r="HC800" s="209"/>
      <c r="HD800" s="209"/>
      <c r="HE800" s="209"/>
      <c r="HF800" s="209"/>
      <c r="HG800" s="209"/>
      <c r="HH800" s="209"/>
      <c r="HI800" s="209"/>
      <c r="HJ800" s="209"/>
      <c r="HK800" s="209"/>
      <c r="HL800" s="209"/>
      <c r="HM800" s="209"/>
      <c r="HN800" s="209"/>
      <c r="HO800" s="209"/>
      <c r="HP800" s="209"/>
      <c r="HQ800" s="209"/>
      <c r="HR800" s="209"/>
      <c r="HS800" s="209"/>
      <c r="HT800" s="209"/>
      <c r="HU800" s="209"/>
      <c r="HV800" s="209"/>
      <c r="HW800" s="209"/>
      <c r="HX800" s="209"/>
      <c r="HY800" s="209"/>
      <c r="HZ800" s="209"/>
      <c r="IA800" s="209"/>
      <c r="IB800" s="209"/>
      <c r="IC800" s="209"/>
      <c r="ID800" s="209"/>
      <c r="IE800" s="209"/>
      <c r="IF800" s="209"/>
      <c r="IG800" s="209"/>
      <c r="IH800" s="209"/>
      <c r="II800" s="209"/>
      <c r="IJ800" s="209"/>
      <c r="IK800" s="209"/>
      <c r="IL800" s="209"/>
      <c r="IM800" s="209"/>
      <c r="IN800" s="209"/>
      <c r="IO800" s="209"/>
      <c r="IP800" s="209"/>
      <c r="IQ800" s="209"/>
      <c r="IR800" s="209"/>
      <c r="IS800" s="209"/>
      <c r="IT800" s="209"/>
      <c r="IU800" s="209"/>
      <c r="IV800" s="209"/>
      <c r="IW800" s="209"/>
      <c r="IX800" s="209"/>
      <c r="IY800" s="209"/>
      <c r="IZ800" s="209"/>
      <c r="JA800" s="209"/>
      <c r="JB800" s="209"/>
      <c r="JC800" s="209"/>
      <c r="JD800" s="209"/>
      <c r="JE800" s="209"/>
      <c r="JF800" s="209"/>
      <c r="JG800" s="209"/>
    </row>
    <row r="801" spans="102:267" hidden="1">
      <c r="CX801" s="211"/>
      <c r="CY801" s="217"/>
      <c r="CZ801" s="217"/>
      <c r="DA801" s="217"/>
      <c r="DB801" s="462"/>
      <c r="DC801" s="217"/>
      <c r="DD801" s="209"/>
      <c r="DE801" s="209"/>
      <c r="DF801" s="1561"/>
      <c r="DG801" s="1561"/>
      <c r="DH801" s="209"/>
      <c r="DI801" s="209"/>
      <c r="DJ801" s="217"/>
      <c r="DK801" s="209"/>
      <c r="DL801" s="217"/>
      <c r="DM801" s="209"/>
      <c r="DN801" s="209"/>
      <c r="DO801" s="209"/>
      <c r="DP801" s="209"/>
      <c r="DQ801" s="1561"/>
      <c r="DR801" s="209"/>
      <c r="DS801" s="209"/>
      <c r="DT801" s="209"/>
      <c r="DU801" s="209"/>
      <c r="DV801" s="209"/>
      <c r="DW801" s="1561"/>
      <c r="DX801" s="1561"/>
      <c r="DY801" s="209"/>
      <c r="DZ801" s="209"/>
      <c r="EA801" s="209"/>
      <c r="EB801" s="209"/>
      <c r="EC801" s="209"/>
      <c r="ED801" s="209"/>
      <c r="EE801" s="209"/>
      <c r="EF801" s="209"/>
      <c r="EG801" s="209"/>
      <c r="EH801" s="209"/>
      <c r="EI801" s="209"/>
      <c r="EJ801" s="299"/>
      <c r="EK801" s="220"/>
      <c r="EL801" s="209"/>
      <c r="EM801" s="209"/>
      <c r="EN801" s="211"/>
      <c r="EO801" s="211"/>
      <c r="EP801" s="217"/>
      <c r="EQ801" s="209"/>
      <c r="ER801" s="209"/>
      <c r="ES801" s="209"/>
      <c r="ET801" s="209"/>
      <c r="EU801" s="209"/>
      <c r="EV801" s="209"/>
      <c r="EW801" s="209"/>
      <c r="EX801" s="209"/>
      <c r="EY801" s="209"/>
      <c r="EZ801" s="209"/>
      <c r="FA801" s="209"/>
      <c r="FB801" s="209"/>
      <c r="FC801" s="209"/>
      <c r="FD801" s="209"/>
      <c r="FE801" s="209"/>
      <c r="FF801" s="220"/>
      <c r="FG801" s="220"/>
      <c r="FH801" s="209"/>
      <c r="FI801" s="209"/>
      <c r="FJ801" s="209"/>
      <c r="FK801" s="209"/>
      <c r="FL801" s="209"/>
      <c r="FM801" s="209"/>
      <c r="FN801" s="209"/>
      <c r="FO801" s="209"/>
      <c r="FP801" s="209"/>
      <c r="FQ801" s="209"/>
      <c r="FR801" s="209"/>
      <c r="FS801" s="209"/>
      <c r="FT801" s="209"/>
      <c r="FU801" s="209"/>
      <c r="FV801" s="209"/>
      <c r="FW801" s="209"/>
      <c r="FX801" s="209"/>
      <c r="FY801" s="209"/>
      <c r="FZ801" s="209"/>
      <c r="GA801" s="209"/>
      <c r="GB801" s="209"/>
      <c r="GC801" s="209"/>
      <c r="GD801" s="209"/>
      <c r="GE801" s="209"/>
      <c r="GF801" s="209"/>
      <c r="GG801" s="209"/>
      <c r="GH801" s="209"/>
      <c r="GI801" s="209"/>
      <c r="GJ801" s="209"/>
      <c r="GK801" s="209"/>
      <c r="GL801" s="209"/>
      <c r="GM801" s="209"/>
      <c r="GN801" s="209"/>
      <c r="GO801" s="209"/>
      <c r="GP801" s="209"/>
      <c r="GQ801" s="209"/>
      <c r="GR801" s="209"/>
      <c r="GS801" s="209"/>
      <c r="GT801" s="209"/>
      <c r="GU801" s="209"/>
      <c r="GV801" s="209"/>
      <c r="GW801" s="209"/>
      <c r="GX801" s="209"/>
      <c r="GY801" s="209"/>
      <c r="GZ801" s="209"/>
      <c r="HA801" s="209"/>
      <c r="HB801" s="209"/>
      <c r="HC801" s="209"/>
      <c r="HD801" s="209"/>
      <c r="HE801" s="209"/>
      <c r="HF801" s="209"/>
      <c r="HG801" s="209"/>
      <c r="HH801" s="209"/>
      <c r="HI801" s="209"/>
      <c r="HJ801" s="209"/>
      <c r="HK801" s="209"/>
      <c r="HL801" s="209"/>
      <c r="HM801" s="209"/>
      <c r="HN801" s="209"/>
      <c r="HO801" s="209"/>
      <c r="HP801" s="209"/>
      <c r="HQ801" s="209"/>
      <c r="HR801" s="209"/>
      <c r="HS801" s="209"/>
      <c r="HT801" s="209"/>
      <c r="HU801" s="209"/>
      <c r="HV801" s="209"/>
      <c r="HW801" s="209"/>
      <c r="HX801" s="209"/>
      <c r="HY801" s="209"/>
      <c r="HZ801" s="209"/>
      <c r="IA801" s="209"/>
      <c r="IB801" s="209"/>
      <c r="IC801" s="209"/>
      <c r="ID801" s="209"/>
      <c r="IE801" s="209"/>
      <c r="IF801" s="209"/>
      <c r="IG801" s="209"/>
      <c r="IH801" s="209"/>
      <c r="II801" s="209"/>
      <c r="IJ801" s="209"/>
      <c r="IK801" s="209"/>
      <c r="IL801" s="209"/>
      <c r="IM801" s="209"/>
      <c r="IN801" s="209"/>
      <c r="IO801" s="209"/>
      <c r="IP801" s="209"/>
      <c r="IQ801" s="209"/>
      <c r="IR801" s="209"/>
      <c r="IS801" s="209"/>
      <c r="IT801" s="209"/>
      <c r="IU801" s="209"/>
      <c r="IV801" s="209"/>
      <c r="IW801" s="209"/>
      <c r="IX801" s="209"/>
      <c r="IY801" s="209"/>
      <c r="IZ801" s="209"/>
      <c r="JA801" s="209"/>
      <c r="JB801" s="209"/>
      <c r="JC801" s="209"/>
      <c r="JD801" s="209"/>
      <c r="JE801" s="209"/>
      <c r="JF801" s="209"/>
      <c r="JG801" s="209"/>
    </row>
    <row r="802" spans="102:267" hidden="1">
      <c r="CX802" s="211"/>
      <c r="CY802" s="217"/>
      <c r="CZ802" s="217"/>
      <c r="DA802" s="217"/>
      <c r="DB802" s="462"/>
      <c r="DC802" s="217"/>
      <c r="DD802" s="209"/>
      <c r="DE802" s="209"/>
      <c r="DF802" s="1561"/>
      <c r="DG802" s="1561"/>
      <c r="DH802" s="209"/>
      <c r="DI802" s="209"/>
      <c r="DJ802" s="217"/>
      <c r="DK802" s="209"/>
      <c r="DL802" s="217"/>
      <c r="DM802" s="209"/>
      <c r="DN802" s="209"/>
      <c r="DO802" s="209"/>
      <c r="DP802" s="209"/>
      <c r="DQ802" s="1561"/>
      <c r="DR802" s="209"/>
      <c r="DS802" s="209"/>
      <c r="DT802" s="209"/>
      <c r="DU802" s="209"/>
      <c r="DV802" s="209"/>
      <c r="DW802" s="1561"/>
      <c r="DX802" s="1561"/>
      <c r="DY802" s="209"/>
      <c r="DZ802" s="209"/>
      <c r="EA802" s="209"/>
      <c r="EB802" s="209"/>
      <c r="EC802" s="209"/>
      <c r="ED802" s="209"/>
      <c r="EE802" s="209"/>
      <c r="EF802" s="209"/>
      <c r="EG802" s="209"/>
      <c r="EH802" s="209"/>
      <c r="EI802" s="209"/>
      <c r="EJ802" s="299"/>
      <c r="EK802" s="220"/>
      <c r="EL802" s="209"/>
      <c r="EM802" s="209"/>
      <c r="EN802" s="211"/>
      <c r="EO802" s="211"/>
      <c r="EP802" s="217"/>
      <c r="EQ802" s="209"/>
      <c r="ER802" s="209"/>
      <c r="ES802" s="209"/>
      <c r="ET802" s="209"/>
      <c r="EU802" s="209"/>
      <c r="EV802" s="209"/>
      <c r="EW802" s="209"/>
      <c r="EX802" s="209"/>
      <c r="EY802" s="209"/>
      <c r="EZ802" s="209"/>
      <c r="FA802" s="209"/>
      <c r="FB802" s="209"/>
      <c r="FC802" s="209"/>
      <c r="FD802" s="209"/>
      <c r="FE802" s="209"/>
      <c r="FF802" s="220"/>
      <c r="FG802" s="220"/>
      <c r="FH802" s="209"/>
      <c r="FI802" s="209"/>
      <c r="FJ802" s="209"/>
      <c r="FK802" s="209"/>
      <c r="FL802" s="209"/>
      <c r="FM802" s="209"/>
      <c r="FN802" s="209"/>
      <c r="FO802" s="209"/>
      <c r="FP802" s="209"/>
      <c r="FQ802" s="209"/>
      <c r="FR802" s="209"/>
      <c r="FS802" s="209"/>
      <c r="FT802" s="209"/>
      <c r="FU802" s="209"/>
      <c r="FV802" s="209"/>
      <c r="FW802" s="209"/>
      <c r="FX802" s="209"/>
      <c r="FY802" s="209"/>
      <c r="FZ802" s="209"/>
      <c r="GA802" s="209"/>
      <c r="GB802" s="209"/>
      <c r="GC802" s="209"/>
      <c r="GD802" s="209"/>
      <c r="GE802" s="209"/>
      <c r="GF802" s="209"/>
      <c r="GG802" s="209"/>
      <c r="GH802" s="209"/>
      <c r="GI802" s="209"/>
      <c r="GJ802" s="209"/>
      <c r="GK802" s="209"/>
      <c r="GL802" s="209"/>
      <c r="GM802" s="209"/>
      <c r="GN802" s="209"/>
      <c r="GO802" s="209"/>
      <c r="GP802" s="209"/>
      <c r="GQ802" s="209"/>
      <c r="GR802" s="209"/>
      <c r="GS802" s="209"/>
      <c r="GT802" s="209"/>
      <c r="GU802" s="209"/>
      <c r="GV802" s="209"/>
      <c r="GW802" s="209"/>
      <c r="GX802" s="209"/>
      <c r="GY802" s="209"/>
      <c r="GZ802" s="209"/>
      <c r="HA802" s="209"/>
      <c r="HB802" s="209"/>
      <c r="HC802" s="209"/>
      <c r="HD802" s="209"/>
      <c r="HE802" s="209"/>
      <c r="HF802" s="209"/>
      <c r="HG802" s="209"/>
      <c r="HH802" s="209"/>
      <c r="HI802" s="209"/>
      <c r="HJ802" s="209"/>
      <c r="HK802" s="209"/>
      <c r="HL802" s="209"/>
      <c r="HM802" s="209"/>
      <c r="HN802" s="209"/>
      <c r="HO802" s="209"/>
      <c r="HP802" s="209"/>
      <c r="HQ802" s="209"/>
      <c r="HR802" s="209"/>
      <c r="HS802" s="209"/>
      <c r="HT802" s="209"/>
      <c r="HU802" s="209"/>
      <c r="HV802" s="209"/>
      <c r="HW802" s="209"/>
      <c r="HX802" s="209"/>
      <c r="HY802" s="209"/>
      <c r="HZ802" s="209"/>
      <c r="IA802" s="209"/>
      <c r="IB802" s="209"/>
      <c r="IC802" s="209"/>
      <c r="ID802" s="209"/>
      <c r="IE802" s="209"/>
      <c r="IF802" s="209"/>
      <c r="IG802" s="209"/>
      <c r="IH802" s="209"/>
      <c r="II802" s="209"/>
      <c r="IJ802" s="209"/>
      <c r="IK802" s="209"/>
      <c r="IL802" s="209"/>
      <c r="IM802" s="209"/>
      <c r="IN802" s="209"/>
      <c r="IO802" s="209"/>
      <c r="IP802" s="209"/>
      <c r="IQ802" s="209"/>
      <c r="IR802" s="209"/>
      <c r="IS802" s="209"/>
      <c r="IT802" s="209"/>
      <c r="IU802" s="209"/>
      <c r="IV802" s="209"/>
      <c r="IW802" s="209"/>
      <c r="IX802" s="209"/>
      <c r="IY802" s="209"/>
      <c r="IZ802" s="209"/>
      <c r="JA802" s="209"/>
      <c r="JB802" s="209"/>
      <c r="JC802" s="209"/>
      <c r="JD802" s="209"/>
      <c r="JE802" s="209"/>
      <c r="JF802" s="209"/>
      <c r="JG802" s="209"/>
    </row>
    <row r="803" spans="102:267" hidden="1">
      <c r="CX803" s="211"/>
      <c r="CY803" s="217"/>
      <c r="CZ803" s="217"/>
      <c r="DA803" s="217"/>
      <c r="DB803" s="462"/>
      <c r="DC803" s="217"/>
      <c r="DD803" s="209"/>
      <c r="DE803" s="209"/>
      <c r="DF803" s="1561"/>
      <c r="DG803" s="1561"/>
      <c r="DH803" s="209"/>
      <c r="DI803" s="209"/>
      <c r="DJ803" s="217"/>
      <c r="DK803" s="209"/>
      <c r="DL803" s="217"/>
      <c r="DM803" s="209"/>
      <c r="DN803" s="209"/>
      <c r="DO803" s="209"/>
      <c r="DP803" s="209"/>
      <c r="DQ803" s="1561"/>
      <c r="DR803" s="209"/>
      <c r="DS803" s="209"/>
      <c r="DT803" s="209"/>
      <c r="DU803" s="209"/>
      <c r="DV803" s="209"/>
      <c r="DW803" s="1561"/>
      <c r="DX803" s="1561"/>
      <c r="DY803" s="209"/>
      <c r="DZ803" s="209"/>
      <c r="EA803" s="209"/>
      <c r="EB803" s="209"/>
      <c r="EC803" s="209"/>
      <c r="ED803" s="209"/>
      <c r="EE803" s="209"/>
      <c r="EF803" s="209"/>
      <c r="EG803" s="209"/>
      <c r="EH803" s="209"/>
      <c r="EI803" s="209"/>
      <c r="EJ803" s="299"/>
      <c r="EK803" s="220"/>
      <c r="EL803" s="209"/>
      <c r="EM803" s="209"/>
      <c r="EN803" s="211"/>
      <c r="EO803" s="211"/>
      <c r="EP803" s="217"/>
      <c r="EQ803" s="209"/>
      <c r="ER803" s="209"/>
      <c r="ES803" s="209"/>
      <c r="ET803" s="209"/>
      <c r="EU803" s="209"/>
      <c r="EV803" s="209"/>
      <c r="EW803" s="209"/>
      <c r="EX803" s="209"/>
      <c r="EY803" s="209"/>
      <c r="EZ803" s="209"/>
      <c r="FA803" s="209"/>
      <c r="FB803" s="209"/>
      <c r="FC803" s="209"/>
      <c r="FD803" s="209"/>
      <c r="FE803" s="209"/>
      <c r="FF803" s="220"/>
      <c r="FG803" s="220"/>
      <c r="FH803" s="209"/>
      <c r="FI803" s="209"/>
      <c r="FJ803" s="209"/>
      <c r="FK803" s="209"/>
      <c r="FL803" s="209"/>
      <c r="FM803" s="209"/>
      <c r="FN803" s="209"/>
      <c r="FO803" s="209"/>
      <c r="FP803" s="209"/>
      <c r="FQ803" s="209"/>
      <c r="FR803" s="209"/>
      <c r="FS803" s="209"/>
      <c r="FT803" s="209"/>
      <c r="FU803" s="209"/>
      <c r="FV803" s="209"/>
      <c r="FW803" s="209"/>
      <c r="FX803" s="209"/>
      <c r="FY803" s="209"/>
      <c r="FZ803" s="209"/>
      <c r="GA803" s="209"/>
      <c r="GB803" s="209"/>
      <c r="GC803" s="209"/>
      <c r="GD803" s="209"/>
      <c r="GE803" s="209"/>
      <c r="GF803" s="209"/>
      <c r="GG803" s="209"/>
      <c r="GH803" s="209"/>
      <c r="GI803" s="209"/>
      <c r="GJ803" s="209"/>
      <c r="GK803" s="209"/>
      <c r="GL803" s="209"/>
      <c r="GM803" s="209"/>
      <c r="GN803" s="209"/>
      <c r="GO803" s="209"/>
      <c r="GP803" s="209"/>
      <c r="GQ803" s="209"/>
      <c r="GR803" s="209"/>
      <c r="GS803" s="209"/>
      <c r="GT803" s="209"/>
      <c r="GU803" s="209"/>
      <c r="GV803" s="209"/>
      <c r="GW803" s="209"/>
      <c r="GX803" s="209"/>
      <c r="GY803" s="209"/>
      <c r="GZ803" s="209"/>
      <c r="HA803" s="209"/>
      <c r="HB803" s="209"/>
      <c r="HC803" s="209"/>
      <c r="HD803" s="209"/>
      <c r="HE803" s="209"/>
      <c r="HF803" s="209"/>
      <c r="HG803" s="209"/>
      <c r="HH803" s="209"/>
      <c r="HI803" s="209"/>
      <c r="HJ803" s="209"/>
      <c r="HK803" s="209"/>
      <c r="HL803" s="209"/>
      <c r="HM803" s="209"/>
      <c r="HN803" s="209"/>
      <c r="HO803" s="209"/>
      <c r="HP803" s="209"/>
      <c r="HQ803" s="209"/>
      <c r="HR803" s="209"/>
      <c r="HS803" s="209"/>
      <c r="HT803" s="209"/>
      <c r="HU803" s="209"/>
      <c r="HV803" s="209"/>
      <c r="HW803" s="209"/>
      <c r="HX803" s="209"/>
      <c r="HY803" s="209"/>
      <c r="HZ803" s="209"/>
      <c r="IA803" s="209"/>
      <c r="IB803" s="209"/>
      <c r="IC803" s="209"/>
      <c r="ID803" s="209"/>
      <c r="IE803" s="209"/>
      <c r="IF803" s="209"/>
      <c r="IG803" s="209"/>
      <c r="IH803" s="209"/>
      <c r="II803" s="209"/>
      <c r="IJ803" s="209"/>
      <c r="IK803" s="209"/>
      <c r="IL803" s="209"/>
      <c r="IM803" s="209"/>
      <c r="IN803" s="209"/>
      <c r="IO803" s="209"/>
      <c r="IP803" s="209"/>
      <c r="IQ803" s="209"/>
      <c r="IR803" s="209"/>
      <c r="IS803" s="209"/>
      <c r="IT803" s="209"/>
      <c r="IU803" s="209"/>
      <c r="IV803" s="209"/>
      <c r="IW803" s="209"/>
      <c r="IX803" s="209"/>
      <c r="IY803" s="209"/>
      <c r="IZ803" s="209"/>
      <c r="JA803" s="209"/>
      <c r="JB803" s="209"/>
      <c r="JC803" s="209"/>
      <c r="JD803" s="209"/>
      <c r="JE803" s="209"/>
      <c r="JF803" s="209"/>
      <c r="JG803" s="209"/>
    </row>
    <row r="804" spans="102:267" hidden="1">
      <c r="CX804" s="211"/>
      <c r="CY804" s="217"/>
      <c r="CZ804" s="217"/>
      <c r="DA804" s="217"/>
      <c r="DB804" s="462"/>
      <c r="DC804" s="217"/>
      <c r="DD804" s="209"/>
      <c r="DE804" s="209"/>
      <c r="DF804" s="1561"/>
      <c r="DG804" s="1561"/>
      <c r="DH804" s="209"/>
      <c r="DI804" s="209"/>
      <c r="DJ804" s="217"/>
      <c r="DK804" s="209"/>
      <c r="DL804" s="217"/>
      <c r="DM804" s="209"/>
      <c r="DN804" s="209"/>
      <c r="DO804" s="209"/>
      <c r="DP804" s="209"/>
      <c r="DQ804" s="1561"/>
      <c r="DR804" s="209"/>
      <c r="DS804" s="209"/>
      <c r="DT804" s="209"/>
      <c r="DU804" s="209"/>
      <c r="DV804" s="209"/>
      <c r="DW804" s="1561"/>
      <c r="DX804" s="1561"/>
      <c r="DY804" s="209"/>
      <c r="DZ804" s="209"/>
      <c r="EA804" s="209"/>
      <c r="EB804" s="209"/>
      <c r="EC804" s="209"/>
      <c r="ED804" s="209"/>
      <c r="EE804" s="209"/>
      <c r="EF804" s="209"/>
      <c r="EG804" s="209"/>
      <c r="EH804" s="209"/>
      <c r="EI804" s="209"/>
      <c r="EJ804" s="299"/>
      <c r="EK804" s="220"/>
      <c r="EL804" s="209"/>
      <c r="EM804" s="209"/>
      <c r="EN804" s="211"/>
      <c r="EO804" s="211"/>
      <c r="EP804" s="217"/>
      <c r="EQ804" s="209"/>
      <c r="ER804" s="209"/>
      <c r="ES804" s="209"/>
      <c r="ET804" s="209"/>
      <c r="EU804" s="209"/>
      <c r="EV804" s="209"/>
      <c r="EW804" s="209"/>
      <c r="EX804" s="209"/>
      <c r="EY804" s="209"/>
      <c r="EZ804" s="209"/>
      <c r="FA804" s="209"/>
      <c r="FB804" s="209"/>
      <c r="FC804" s="209"/>
      <c r="FD804" s="209"/>
      <c r="FE804" s="209"/>
      <c r="FF804" s="220"/>
      <c r="FG804" s="220"/>
      <c r="FH804" s="209"/>
      <c r="FI804" s="209"/>
      <c r="FJ804" s="209"/>
      <c r="FK804" s="209"/>
      <c r="FL804" s="209"/>
      <c r="FM804" s="209"/>
      <c r="FN804" s="209"/>
      <c r="FO804" s="209"/>
      <c r="FP804" s="209"/>
      <c r="FQ804" s="209"/>
      <c r="FR804" s="209"/>
      <c r="FS804" s="209"/>
      <c r="FT804" s="209"/>
      <c r="FU804" s="209"/>
      <c r="FV804" s="209"/>
      <c r="FW804" s="209"/>
      <c r="FX804" s="209"/>
      <c r="FY804" s="209"/>
      <c r="FZ804" s="209"/>
      <c r="GA804" s="209"/>
      <c r="GB804" s="209"/>
      <c r="GC804" s="209"/>
      <c r="GD804" s="209"/>
      <c r="GE804" s="209"/>
      <c r="GF804" s="209"/>
      <c r="GG804" s="209"/>
      <c r="GH804" s="209"/>
      <c r="GI804" s="209"/>
      <c r="GJ804" s="209"/>
      <c r="GK804" s="209"/>
      <c r="GL804" s="209"/>
      <c r="GM804" s="209"/>
      <c r="GN804" s="209"/>
      <c r="GO804" s="209"/>
      <c r="GP804" s="209"/>
      <c r="GQ804" s="209"/>
      <c r="GR804" s="209"/>
      <c r="GS804" s="209"/>
      <c r="GT804" s="209"/>
      <c r="GU804" s="209"/>
      <c r="GV804" s="209"/>
      <c r="GW804" s="209"/>
      <c r="GX804" s="209"/>
      <c r="GY804" s="209"/>
      <c r="GZ804" s="209"/>
      <c r="HA804" s="209"/>
      <c r="HB804" s="209"/>
      <c r="HC804" s="209"/>
      <c r="HD804" s="209"/>
      <c r="HE804" s="209"/>
      <c r="HF804" s="209"/>
      <c r="HG804" s="209"/>
      <c r="HH804" s="209"/>
      <c r="HI804" s="209"/>
      <c r="HJ804" s="209"/>
      <c r="HK804" s="209"/>
      <c r="HL804" s="209"/>
      <c r="HM804" s="209"/>
      <c r="HN804" s="209"/>
      <c r="HO804" s="209"/>
      <c r="HP804" s="209"/>
      <c r="HQ804" s="209"/>
      <c r="HR804" s="209"/>
      <c r="HS804" s="209"/>
      <c r="HT804" s="209"/>
      <c r="HU804" s="209"/>
      <c r="HV804" s="209"/>
      <c r="HW804" s="209"/>
      <c r="HX804" s="209"/>
      <c r="HY804" s="209"/>
      <c r="HZ804" s="209"/>
      <c r="IA804" s="209"/>
      <c r="IB804" s="209"/>
      <c r="IC804" s="209"/>
      <c r="ID804" s="209"/>
      <c r="IE804" s="209"/>
      <c r="IF804" s="209"/>
      <c r="IG804" s="209"/>
      <c r="IH804" s="209"/>
      <c r="II804" s="209"/>
      <c r="IJ804" s="209"/>
      <c r="IK804" s="209"/>
      <c r="IL804" s="209"/>
      <c r="IM804" s="209"/>
      <c r="IN804" s="209"/>
      <c r="IO804" s="209"/>
      <c r="IP804" s="209"/>
      <c r="IQ804" s="209"/>
      <c r="IR804" s="209"/>
      <c r="IS804" s="209"/>
      <c r="IT804" s="209"/>
      <c r="IU804" s="209"/>
      <c r="IV804" s="209"/>
      <c r="IW804" s="209"/>
      <c r="IX804" s="209"/>
      <c r="IY804" s="209"/>
      <c r="IZ804" s="209"/>
      <c r="JA804" s="209"/>
      <c r="JB804" s="209"/>
      <c r="JC804" s="209"/>
      <c r="JD804" s="209"/>
      <c r="JE804" s="209"/>
      <c r="JF804" s="209"/>
      <c r="JG804" s="209"/>
    </row>
    <row r="805" spans="102:267" hidden="1">
      <c r="CX805" s="211"/>
      <c r="CY805" s="217"/>
      <c r="CZ805" s="217"/>
      <c r="DA805" s="217"/>
      <c r="DB805" s="462"/>
      <c r="DC805" s="217"/>
      <c r="DD805" s="209"/>
      <c r="DE805" s="209"/>
      <c r="DF805" s="1561"/>
      <c r="DG805" s="1561"/>
      <c r="DH805" s="209"/>
      <c r="DI805" s="209"/>
      <c r="DJ805" s="217"/>
      <c r="DK805" s="209"/>
      <c r="DL805" s="217"/>
      <c r="DM805" s="209"/>
      <c r="DN805" s="209"/>
      <c r="DO805" s="209"/>
      <c r="DP805" s="209"/>
      <c r="DQ805" s="1561"/>
      <c r="DR805" s="209"/>
      <c r="DS805" s="209"/>
      <c r="DT805" s="209"/>
      <c r="DU805" s="209"/>
      <c r="DV805" s="209"/>
      <c r="DW805" s="1561"/>
      <c r="DX805" s="1561"/>
      <c r="DY805" s="209"/>
      <c r="DZ805" s="209"/>
      <c r="EA805" s="209"/>
      <c r="EB805" s="209"/>
      <c r="EC805" s="209"/>
      <c r="ED805" s="209"/>
      <c r="EE805" s="209"/>
      <c r="EF805" s="209"/>
      <c r="EG805" s="209"/>
      <c r="EH805" s="209"/>
      <c r="EI805" s="209"/>
      <c r="EJ805" s="299"/>
      <c r="EK805" s="220"/>
      <c r="EL805" s="209"/>
      <c r="EM805" s="209"/>
      <c r="EN805" s="211"/>
      <c r="EO805" s="211"/>
      <c r="EP805" s="217"/>
      <c r="EQ805" s="209"/>
      <c r="ER805" s="209"/>
      <c r="ES805" s="209"/>
      <c r="ET805" s="209"/>
      <c r="EU805" s="209"/>
      <c r="EV805" s="209"/>
      <c r="EW805" s="209"/>
      <c r="EX805" s="209"/>
      <c r="EY805" s="209"/>
      <c r="EZ805" s="209"/>
      <c r="FA805" s="209"/>
      <c r="FB805" s="209"/>
      <c r="FC805" s="209"/>
      <c r="FD805" s="209"/>
      <c r="FE805" s="209"/>
      <c r="FF805" s="220"/>
      <c r="FG805" s="220"/>
      <c r="FH805" s="209"/>
      <c r="FI805" s="209"/>
      <c r="FJ805" s="209"/>
      <c r="FK805" s="209"/>
      <c r="FL805" s="209"/>
      <c r="FM805" s="209"/>
      <c r="FN805" s="209"/>
      <c r="FO805" s="209"/>
      <c r="FP805" s="209"/>
      <c r="FQ805" s="209"/>
      <c r="FR805" s="209"/>
      <c r="FS805" s="209"/>
      <c r="FT805" s="209"/>
      <c r="FU805" s="209"/>
      <c r="FV805" s="209"/>
      <c r="FW805" s="209"/>
      <c r="FX805" s="209"/>
      <c r="FY805" s="209"/>
      <c r="FZ805" s="209"/>
      <c r="GA805" s="209"/>
      <c r="GB805" s="209"/>
      <c r="GC805" s="209"/>
      <c r="GD805" s="209"/>
      <c r="GE805" s="209"/>
      <c r="GF805" s="209"/>
      <c r="GG805" s="209"/>
      <c r="GH805" s="209"/>
      <c r="GI805" s="209"/>
      <c r="GJ805" s="209"/>
      <c r="GK805" s="209"/>
      <c r="GL805" s="209"/>
      <c r="GM805" s="209"/>
      <c r="GN805" s="209"/>
      <c r="GO805" s="209"/>
      <c r="GP805" s="209"/>
      <c r="GQ805" s="209"/>
      <c r="GR805" s="209"/>
      <c r="GS805" s="209"/>
      <c r="GT805" s="209"/>
      <c r="GU805" s="209"/>
      <c r="GV805" s="209"/>
      <c r="GW805" s="209"/>
      <c r="GX805" s="209"/>
      <c r="GY805" s="209"/>
      <c r="GZ805" s="209"/>
      <c r="HA805" s="209"/>
      <c r="HB805" s="209"/>
      <c r="HC805" s="209"/>
      <c r="HD805" s="209"/>
      <c r="HE805" s="209"/>
      <c r="HF805" s="209"/>
      <c r="HG805" s="209"/>
      <c r="HH805" s="209"/>
      <c r="HI805" s="209"/>
      <c r="HJ805" s="209"/>
      <c r="HK805" s="209"/>
      <c r="HL805" s="209"/>
      <c r="HM805" s="209"/>
      <c r="HN805" s="209"/>
      <c r="HO805" s="209"/>
      <c r="HP805" s="209"/>
      <c r="HQ805" s="209"/>
      <c r="HR805" s="209"/>
      <c r="HS805" s="209"/>
      <c r="HT805" s="209"/>
      <c r="HU805" s="209"/>
      <c r="HV805" s="209"/>
      <c r="HW805" s="209"/>
      <c r="HX805" s="209"/>
      <c r="HY805" s="209"/>
      <c r="HZ805" s="209"/>
      <c r="IA805" s="209"/>
      <c r="IB805" s="209"/>
      <c r="IC805" s="209"/>
      <c r="ID805" s="209"/>
      <c r="IE805" s="209"/>
      <c r="IF805" s="209"/>
      <c r="IG805" s="209"/>
      <c r="IH805" s="209"/>
      <c r="II805" s="209"/>
      <c r="IJ805" s="209"/>
      <c r="IK805" s="209"/>
      <c r="IL805" s="209"/>
      <c r="IM805" s="209"/>
      <c r="IN805" s="209"/>
      <c r="IO805" s="209"/>
      <c r="IP805" s="209"/>
      <c r="IQ805" s="209"/>
      <c r="IR805" s="209"/>
      <c r="IS805" s="209"/>
      <c r="IT805" s="209"/>
      <c r="IU805" s="209"/>
      <c r="IV805" s="209"/>
      <c r="IW805" s="209"/>
      <c r="IX805" s="209"/>
      <c r="IY805" s="209"/>
      <c r="IZ805" s="209"/>
      <c r="JA805" s="209"/>
      <c r="JB805" s="209"/>
      <c r="JC805" s="209"/>
      <c r="JD805" s="209"/>
      <c r="JE805" s="209"/>
      <c r="JF805" s="209"/>
      <c r="JG805" s="209"/>
    </row>
    <row r="806" spans="102:267" hidden="1">
      <c r="CX806" s="211"/>
      <c r="CY806" s="217"/>
      <c r="CZ806" s="217"/>
      <c r="DA806" s="217"/>
      <c r="DB806" s="462"/>
      <c r="DC806" s="217"/>
      <c r="DD806" s="209"/>
      <c r="DE806" s="209"/>
      <c r="DF806" s="1561"/>
      <c r="DG806" s="1561"/>
      <c r="DH806" s="209"/>
      <c r="DI806" s="209"/>
      <c r="DJ806" s="217"/>
      <c r="DK806" s="209"/>
      <c r="DL806" s="217"/>
      <c r="DM806" s="209"/>
      <c r="DN806" s="209"/>
      <c r="DO806" s="209"/>
      <c r="DP806" s="209"/>
      <c r="DQ806" s="1561"/>
      <c r="DR806" s="209"/>
      <c r="DS806" s="209"/>
      <c r="DT806" s="209"/>
      <c r="DU806" s="209"/>
      <c r="DV806" s="209"/>
      <c r="DW806" s="1561"/>
      <c r="DX806" s="1561"/>
      <c r="DY806" s="209"/>
      <c r="DZ806" s="209"/>
      <c r="EA806" s="209"/>
      <c r="EB806" s="209"/>
      <c r="EC806" s="209"/>
      <c r="ED806" s="209"/>
      <c r="EE806" s="209"/>
      <c r="EF806" s="209"/>
      <c r="EG806" s="209"/>
      <c r="EH806" s="209"/>
      <c r="EI806" s="209"/>
      <c r="EJ806" s="299"/>
      <c r="EK806" s="220"/>
      <c r="EL806" s="209"/>
      <c r="EM806" s="209"/>
      <c r="EN806" s="211"/>
      <c r="EO806" s="211"/>
      <c r="EP806" s="217"/>
      <c r="EQ806" s="209"/>
      <c r="ER806" s="209"/>
      <c r="ES806" s="209"/>
      <c r="ET806" s="209"/>
      <c r="EU806" s="209"/>
      <c r="EV806" s="209"/>
      <c r="EW806" s="209"/>
      <c r="EX806" s="209"/>
      <c r="EY806" s="209"/>
      <c r="EZ806" s="209"/>
      <c r="FA806" s="209"/>
      <c r="FB806" s="209"/>
      <c r="FC806" s="209"/>
      <c r="FD806" s="209"/>
      <c r="FE806" s="209"/>
      <c r="FF806" s="220"/>
      <c r="FG806" s="220"/>
      <c r="FH806" s="209"/>
      <c r="FI806" s="209"/>
      <c r="FJ806" s="209"/>
      <c r="FK806" s="209"/>
      <c r="FL806" s="209"/>
      <c r="FM806" s="209"/>
      <c r="FN806" s="209"/>
      <c r="FO806" s="209"/>
      <c r="FP806" s="209"/>
      <c r="FQ806" s="209"/>
      <c r="FR806" s="209"/>
      <c r="FS806" s="209"/>
      <c r="FT806" s="209"/>
      <c r="FU806" s="209"/>
      <c r="FV806" s="209"/>
      <c r="FW806" s="209"/>
      <c r="FX806" s="209"/>
      <c r="FY806" s="209"/>
      <c r="FZ806" s="209"/>
      <c r="GA806" s="209"/>
      <c r="GB806" s="209"/>
      <c r="GC806" s="209"/>
      <c r="GD806" s="209"/>
      <c r="GE806" s="209"/>
      <c r="GF806" s="209"/>
      <c r="GG806" s="209"/>
      <c r="GH806" s="209"/>
      <c r="GI806" s="209"/>
      <c r="GJ806" s="209"/>
      <c r="GK806" s="209"/>
      <c r="GL806" s="209"/>
      <c r="GM806" s="209"/>
      <c r="GN806" s="209"/>
      <c r="GO806" s="209"/>
      <c r="GP806" s="209"/>
      <c r="GQ806" s="209"/>
      <c r="GR806" s="209"/>
      <c r="GS806" s="209"/>
      <c r="GT806" s="209"/>
      <c r="GU806" s="209"/>
      <c r="GV806" s="209"/>
      <c r="GW806" s="209"/>
      <c r="GX806" s="209"/>
      <c r="GY806" s="209"/>
      <c r="GZ806" s="209"/>
      <c r="HA806" s="209"/>
      <c r="HB806" s="209"/>
      <c r="HC806" s="209"/>
      <c r="HD806" s="209"/>
      <c r="HE806" s="209"/>
      <c r="HF806" s="209"/>
      <c r="HG806" s="209"/>
      <c r="HH806" s="209"/>
      <c r="HI806" s="209"/>
      <c r="HJ806" s="209"/>
      <c r="HK806" s="209"/>
      <c r="HL806" s="209"/>
      <c r="HM806" s="209"/>
      <c r="HN806" s="209"/>
      <c r="HO806" s="209"/>
      <c r="HP806" s="209"/>
      <c r="HQ806" s="209"/>
      <c r="HR806" s="209"/>
      <c r="HS806" s="209"/>
      <c r="HT806" s="209"/>
      <c r="HU806" s="209"/>
      <c r="HV806" s="209"/>
      <c r="HW806" s="209"/>
      <c r="HX806" s="209"/>
      <c r="HY806" s="209"/>
      <c r="HZ806" s="209"/>
      <c r="IA806" s="209"/>
      <c r="IB806" s="209"/>
      <c r="IC806" s="209"/>
      <c r="ID806" s="209"/>
      <c r="IE806" s="209"/>
      <c r="IF806" s="209"/>
      <c r="IG806" s="209"/>
      <c r="IH806" s="209"/>
      <c r="II806" s="209"/>
      <c r="IJ806" s="209"/>
      <c r="IK806" s="209"/>
      <c r="IL806" s="209"/>
      <c r="IM806" s="209"/>
      <c r="IN806" s="209"/>
      <c r="IO806" s="209"/>
      <c r="IP806" s="209"/>
      <c r="IQ806" s="209"/>
      <c r="IR806" s="209"/>
      <c r="IS806" s="209"/>
      <c r="IT806" s="209"/>
      <c r="IU806" s="209"/>
      <c r="IV806" s="209"/>
      <c r="IW806" s="209"/>
      <c r="IX806" s="209"/>
      <c r="IY806" s="209"/>
      <c r="IZ806" s="209"/>
      <c r="JA806" s="209"/>
      <c r="JB806" s="209"/>
      <c r="JC806" s="209"/>
      <c r="JD806" s="209"/>
      <c r="JE806" s="209"/>
      <c r="JF806" s="209"/>
      <c r="JG806" s="209"/>
    </row>
    <row r="807" spans="102:267" hidden="1">
      <c r="CX807" s="211"/>
      <c r="CY807" s="217"/>
      <c r="CZ807" s="217"/>
      <c r="DA807" s="217"/>
      <c r="DB807" s="462"/>
      <c r="DC807" s="217"/>
      <c r="DD807" s="209"/>
      <c r="DE807" s="209"/>
      <c r="DF807" s="1561"/>
      <c r="DG807" s="1561"/>
      <c r="DH807" s="209"/>
      <c r="DI807" s="209"/>
      <c r="DJ807" s="217"/>
      <c r="DK807" s="209"/>
      <c r="DL807" s="217"/>
      <c r="DM807" s="209"/>
      <c r="DN807" s="209"/>
      <c r="DO807" s="209"/>
      <c r="DP807" s="209"/>
      <c r="DQ807" s="1561"/>
      <c r="DR807" s="209"/>
      <c r="DS807" s="209"/>
      <c r="DT807" s="209"/>
      <c r="DU807" s="209"/>
      <c r="DV807" s="209"/>
      <c r="DW807" s="1561"/>
      <c r="DX807" s="1561"/>
      <c r="DY807" s="209"/>
      <c r="DZ807" s="209"/>
      <c r="EA807" s="209"/>
      <c r="EB807" s="209"/>
      <c r="EC807" s="209"/>
      <c r="ED807" s="209"/>
      <c r="EE807" s="209"/>
      <c r="EF807" s="209"/>
      <c r="EG807" s="209"/>
      <c r="EH807" s="209"/>
      <c r="EI807" s="209"/>
      <c r="EJ807" s="299"/>
      <c r="EK807" s="220"/>
      <c r="EL807" s="209"/>
      <c r="EM807" s="209"/>
      <c r="EN807" s="211"/>
      <c r="EO807" s="211"/>
      <c r="EP807" s="217"/>
      <c r="EQ807" s="209"/>
      <c r="ER807" s="209"/>
      <c r="ES807" s="209"/>
      <c r="ET807" s="209"/>
      <c r="EU807" s="209"/>
      <c r="EV807" s="209"/>
      <c r="EW807" s="209"/>
      <c r="EX807" s="209"/>
      <c r="EY807" s="209"/>
      <c r="EZ807" s="209"/>
      <c r="FA807" s="209"/>
      <c r="FB807" s="209"/>
      <c r="FC807" s="209"/>
      <c r="FD807" s="209"/>
      <c r="FE807" s="209"/>
      <c r="FF807" s="220"/>
      <c r="FG807" s="220"/>
      <c r="FH807" s="209"/>
      <c r="FI807" s="209"/>
      <c r="FJ807" s="209"/>
      <c r="FK807" s="209"/>
      <c r="FL807" s="209"/>
      <c r="FM807" s="209"/>
      <c r="FN807" s="209"/>
      <c r="FO807" s="209"/>
      <c r="FP807" s="209"/>
      <c r="FQ807" s="209"/>
      <c r="FR807" s="209"/>
      <c r="FS807" s="209"/>
      <c r="FT807" s="209"/>
      <c r="FU807" s="209"/>
      <c r="FV807" s="209"/>
      <c r="FW807" s="209"/>
      <c r="FX807" s="209"/>
      <c r="FY807" s="209"/>
      <c r="FZ807" s="209"/>
      <c r="GA807" s="209"/>
      <c r="GB807" s="209"/>
      <c r="GC807" s="209"/>
      <c r="GD807" s="209"/>
      <c r="GE807" s="209"/>
      <c r="GF807" s="209"/>
      <c r="GG807" s="209"/>
      <c r="GH807" s="209"/>
      <c r="GI807" s="209"/>
      <c r="GJ807" s="209"/>
      <c r="GK807" s="209"/>
      <c r="GL807" s="209"/>
      <c r="GM807" s="209"/>
      <c r="GN807" s="209"/>
      <c r="GO807" s="209"/>
      <c r="GP807" s="209"/>
      <c r="GQ807" s="209"/>
      <c r="GR807" s="209"/>
      <c r="GS807" s="209"/>
      <c r="GT807" s="209"/>
      <c r="GU807" s="209"/>
      <c r="GV807" s="209"/>
      <c r="GW807" s="209"/>
      <c r="GX807" s="209"/>
      <c r="GY807" s="209"/>
      <c r="GZ807" s="209"/>
      <c r="HA807" s="209"/>
      <c r="HB807" s="209"/>
      <c r="HC807" s="209"/>
      <c r="HD807" s="209"/>
      <c r="HE807" s="209"/>
      <c r="HF807" s="209"/>
      <c r="HG807" s="209"/>
      <c r="HH807" s="209"/>
      <c r="HI807" s="209"/>
      <c r="HJ807" s="209"/>
      <c r="HK807" s="209"/>
      <c r="HL807" s="209"/>
      <c r="HM807" s="209"/>
      <c r="HN807" s="209"/>
      <c r="HO807" s="209"/>
      <c r="HP807" s="209"/>
      <c r="HQ807" s="209"/>
      <c r="HR807" s="209"/>
      <c r="HS807" s="209"/>
      <c r="HT807" s="209"/>
      <c r="HU807" s="209"/>
      <c r="HV807" s="209"/>
      <c r="HW807" s="209"/>
      <c r="HX807" s="209"/>
      <c r="HY807" s="209"/>
      <c r="HZ807" s="209"/>
      <c r="IA807" s="209"/>
      <c r="IB807" s="209"/>
      <c r="IC807" s="209"/>
      <c r="ID807" s="209"/>
      <c r="IE807" s="209"/>
      <c r="IF807" s="209"/>
      <c r="IG807" s="209"/>
      <c r="IH807" s="209"/>
      <c r="II807" s="209"/>
      <c r="IJ807" s="209"/>
      <c r="IK807" s="209"/>
      <c r="IL807" s="209"/>
      <c r="IM807" s="209"/>
      <c r="IN807" s="209"/>
      <c r="IO807" s="209"/>
      <c r="IP807" s="209"/>
      <c r="IQ807" s="209"/>
      <c r="IR807" s="209"/>
      <c r="IS807" s="209"/>
      <c r="IT807" s="209"/>
      <c r="IU807" s="209"/>
      <c r="IV807" s="209"/>
      <c r="IW807" s="209"/>
      <c r="IX807" s="209"/>
      <c r="IY807" s="209"/>
      <c r="IZ807" s="209"/>
      <c r="JA807" s="209"/>
      <c r="JB807" s="209"/>
      <c r="JC807" s="209"/>
      <c r="JD807" s="209"/>
      <c r="JE807" s="209"/>
      <c r="JF807" s="209"/>
      <c r="JG807" s="209"/>
    </row>
    <row r="808" spans="102:267" hidden="1">
      <c r="CX808" s="211"/>
      <c r="CY808" s="217"/>
      <c r="CZ808" s="217"/>
      <c r="DA808" s="217"/>
      <c r="DB808" s="462"/>
      <c r="DC808" s="217"/>
      <c r="DD808" s="209"/>
      <c r="DE808" s="209"/>
      <c r="DF808" s="1561"/>
      <c r="DG808" s="1561"/>
      <c r="DH808" s="209"/>
      <c r="DI808" s="209"/>
      <c r="DJ808" s="217"/>
      <c r="DK808" s="209"/>
      <c r="DL808" s="217"/>
      <c r="DM808" s="209"/>
      <c r="DN808" s="209"/>
      <c r="DO808" s="209"/>
      <c r="DP808" s="209"/>
      <c r="DQ808" s="1561"/>
      <c r="DR808" s="209"/>
      <c r="DS808" s="209"/>
      <c r="DT808" s="209"/>
      <c r="DU808" s="209"/>
      <c r="DV808" s="209"/>
      <c r="DW808" s="1561"/>
      <c r="DX808" s="1561"/>
      <c r="DY808" s="209"/>
      <c r="DZ808" s="209"/>
      <c r="EA808" s="209"/>
      <c r="EB808" s="209"/>
      <c r="EC808" s="209"/>
      <c r="ED808" s="209"/>
      <c r="EE808" s="209"/>
      <c r="EF808" s="209"/>
      <c r="EG808" s="209"/>
      <c r="EH808" s="209"/>
      <c r="EI808" s="209"/>
      <c r="EJ808" s="299"/>
      <c r="EK808" s="220"/>
      <c r="EL808" s="209"/>
      <c r="EM808" s="209"/>
      <c r="EN808" s="211"/>
      <c r="EO808" s="211"/>
      <c r="EP808" s="217"/>
      <c r="EQ808" s="209"/>
      <c r="ER808" s="209"/>
      <c r="ES808" s="209"/>
      <c r="ET808" s="209"/>
      <c r="EU808" s="209"/>
      <c r="EV808" s="209"/>
      <c r="EW808" s="209"/>
      <c r="EX808" s="209"/>
      <c r="EY808" s="209"/>
      <c r="EZ808" s="209"/>
      <c r="FA808" s="209"/>
      <c r="FB808" s="209"/>
      <c r="FC808" s="209"/>
      <c r="FD808" s="209"/>
      <c r="FE808" s="209"/>
      <c r="FF808" s="220"/>
      <c r="FG808" s="220"/>
      <c r="FH808" s="209"/>
      <c r="FI808" s="209"/>
      <c r="FJ808" s="209"/>
      <c r="FK808" s="209"/>
      <c r="FL808" s="209"/>
      <c r="FM808" s="209"/>
      <c r="FN808" s="209"/>
      <c r="FO808" s="209"/>
      <c r="FP808" s="209"/>
      <c r="FQ808" s="209"/>
      <c r="FR808" s="209"/>
      <c r="FS808" s="209"/>
      <c r="FT808" s="209"/>
      <c r="FU808" s="209"/>
      <c r="FV808" s="209"/>
      <c r="FW808" s="209"/>
      <c r="FX808" s="209"/>
      <c r="FY808" s="209"/>
      <c r="FZ808" s="209"/>
      <c r="GA808" s="209"/>
      <c r="GB808" s="209"/>
      <c r="GC808" s="209"/>
      <c r="GD808" s="209"/>
      <c r="GE808" s="209"/>
      <c r="GF808" s="209"/>
      <c r="GG808" s="209"/>
      <c r="GH808" s="209"/>
      <c r="GI808" s="209"/>
      <c r="GJ808" s="209"/>
      <c r="GK808" s="209"/>
      <c r="GL808" s="209"/>
      <c r="GM808" s="209"/>
      <c r="GN808" s="209"/>
      <c r="GO808" s="209"/>
      <c r="GP808" s="209"/>
      <c r="GQ808" s="209"/>
      <c r="GR808" s="209"/>
      <c r="GS808" s="209"/>
      <c r="GT808" s="209"/>
      <c r="GU808" s="209"/>
      <c r="GV808" s="209"/>
      <c r="GW808" s="209"/>
      <c r="GX808" s="209"/>
      <c r="GY808" s="209"/>
      <c r="GZ808" s="209"/>
      <c r="HA808" s="209"/>
      <c r="HB808" s="209"/>
      <c r="HC808" s="209"/>
      <c r="HD808" s="209"/>
      <c r="HE808" s="209"/>
      <c r="HF808" s="209"/>
      <c r="HG808" s="209"/>
      <c r="HH808" s="209"/>
      <c r="HI808" s="209"/>
      <c r="HJ808" s="209"/>
      <c r="HK808" s="209"/>
      <c r="HL808" s="209"/>
      <c r="HM808" s="209"/>
      <c r="HN808" s="209"/>
      <c r="HO808" s="209"/>
      <c r="HP808" s="209"/>
      <c r="HQ808" s="209"/>
      <c r="HR808" s="209"/>
      <c r="HS808" s="209"/>
      <c r="HT808" s="209"/>
      <c r="HU808" s="209"/>
      <c r="HV808" s="209"/>
      <c r="HW808" s="209"/>
      <c r="HX808" s="209"/>
      <c r="HY808" s="209"/>
      <c r="HZ808" s="209"/>
      <c r="IA808" s="209"/>
      <c r="IB808" s="209"/>
      <c r="IC808" s="209"/>
      <c r="ID808" s="209"/>
      <c r="IE808" s="209"/>
      <c r="IF808" s="209"/>
      <c r="IG808" s="209"/>
      <c r="IH808" s="209"/>
      <c r="II808" s="209"/>
      <c r="IJ808" s="209"/>
      <c r="IK808" s="209"/>
      <c r="IL808" s="209"/>
      <c r="IM808" s="209"/>
      <c r="IN808" s="209"/>
      <c r="IO808" s="209"/>
      <c r="IP808" s="209"/>
      <c r="IQ808" s="209"/>
      <c r="IR808" s="209"/>
      <c r="IS808" s="209"/>
      <c r="IT808" s="209"/>
      <c r="IU808" s="209"/>
      <c r="IV808" s="209"/>
      <c r="IW808" s="209"/>
      <c r="IX808" s="209"/>
      <c r="IY808" s="209"/>
      <c r="IZ808" s="209"/>
      <c r="JA808" s="209"/>
      <c r="JB808" s="209"/>
      <c r="JC808" s="209"/>
      <c r="JD808" s="209"/>
      <c r="JE808" s="209"/>
      <c r="JF808" s="209"/>
      <c r="JG808" s="209"/>
    </row>
    <row r="809" spans="102:267" hidden="1">
      <c r="CX809" s="211"/>
      <c r="CY809" s="217"/>
      <c r="CZ809" s="217"/>
      <c r="DA809" s="217"/>
      <c r="DB809" s="462"/>
      <c r="DC809" s="217"/>
      <c r="DD809" s="209"/>
      <c r="DE809" s="209"/>
      <c r="DF809" s="1561"/>
      <c r="DG809" s="1561"/>
      <c r="DH809" s="209"/>
      <c r="DI809" s="209"/>
      <c r="DJ809" s="217"/>
      <c r="DK809" s="209"/>
      <c r="DL809" s="217"/>
      <c r="DM809" s="209"/>
      <c r="DN809" s="209"/>
      <c r="DO809" s="209"/>
      <c r="DP809" s="209"/>
      <c r="DQ809" s="1561"/>
      <c r="DR809" s="209"/>
      <c r="DS809" s="209"/>
      <c r="DT809" s="209"/>
      <c r="DU809" s="209"/>
      <c r="DV809" s="209"/>
      <c r="DW809" s="1561"/>
      <c r="DX809" s="1561"/>
      <c r="DY809" s="209"/>
      <c r="DZ809" s="209"/>
      <c r="EA809" s="209"/>
      <c r="EB809" s="209"/>
      <c r="EC809" s="209"/>
      <c r="ED809" s="209"/>
      <c r="EE809" s="209"/>
      <c r="EF809" s="209"/>
      <c r="EG809" s="209"/>
      <c r="EH809" s="209"/>
      <c r="EI809" s="209"/>
      <c r="EJ809" s="299"/>
      <c r="EK809" s="220"/>
      <c r="EL809" s="209"/>
      <c r="EM809" s="209"/>
      <c r="EN809" s="211"/>
      <c r="EO809" s="211"/>
      <c r="EP809" s="217"/>
      <c r="EQ809" s="209"/>
      <c r="ER809" s="209"/>
      <c r="ES809" s="209"/>
      <c r="ET809" s="209"/>
      <c r="EU809" s="209"/>
      <c r="EV809" s="209"/>
      <c r="EW809" s="209"/>
      <c r="EX809" s="209"/>
      <c r="EY809" s="209"/>
      <c r="EZ809" s="209"/>
      <c r="FA809" s="209"/>
      <c r="FB809" s="209"/>
      <c r="FC809" s="209"/>
      <c r="FD809" s="209"/>
      <c r="FE809" s="209"/>
      <c r="FF809" s="220"/>
      <c r="FG809" s="220"/>
      <c r="FH809" s="209"/>
      <c r="FI809" s="209"/>
      <c r="FJ809" s="209"/>
      <c r="FK809" s="209"/>
      <c r="FL809" s="209"/>
      <c r="FM809" s="209"/>
      <c r="FN809" s="209"/>
      <c r="FO809" s="209"/>
      <c r="FP809" s="209"/>
      <c r="FQ809" s="209"/>
      <c r="FR809" s="209"/>
      <c r="FS809" s="209"/>
      <c r="FT809" s="209"/>
      <c r="FU809" s="209"/>
      <c r="FV809" s="209"/>
      <c r="FW809" s="209"/>
      <c r="FX809" s="209"/>
      <c r="FY809" s="209"/>
      <c r="FZ809" s="209"/>
      <c r="GA809" s="209"/>
      <c r="GB809" s="209"/>
      <c r="GC809" s="209"/>
      <c r="GD809" s="209"/>
      <c r="GE809" s="209"/>
      <c r="GF809" s="209"/>
      <c r="GG809" s="209"/>
      <c r="GH809" s="209"/>
      <c r="GI809" s="209"/>
      <c r="GJ809" s="209"/>
      <c r="GK809" s="209"/>
      <c r="GL809" s="209"/>
      <c r="GM809" s="209"/>
      <c r="GN809" s="209"/>
      <c r="GO809" s="209"/>
      <c r="GP809" s="209"/>
      <c r="GQ809" s="209"/>
      <c r="GR809" s="209"/>
      <c r="GS809" s="209"/>
      <c r="GT809" s="209"/>
      <c r="GU809" s="209"/>
      <c r="GV809" s="209"/>
      <c r="GW809" s="209"/>
      <c r="GX809" s="209"/>
      <c r="GY809" s="209"/>
      <c r="GZ809" s="209"/>
      <c r="HA809" s="209"/>
      <c r="HB809" s="209"/>
      <c r="HC809" s="209"/>
      <c r="HD809" s="209"/>
      <c r="HE809" s="209"/>
      <c r="HF809" s="209"/>
      <c r="HG809" s="209"/>
      <c r="HH809" s="209"/>
      <c r="HI809" s="209"/>
      <c r="HJ809" s="209"/>
      <c r="HK809" s="209"/>
      <c r="HL809" s="209"/>
      <c r="HM809" s="209"/>
      <c r="HN809" s="209"/>
      <c r="HO809" s="209"/>
      <c r="HP809" s="209"/>
      <c r="HQ809" s="209"/>
      <c r="HR809" s="209"/>
      <c r="HS809" s="209"/>
      <c r="HT809" s="209"/>
      <c r="HU809" s="209"/>
      <c r="HV809" s="209"/>
      <c r="HW809" s="209"/>
      <c r="HX809" s="209"/>
      <c r="HY809" s="209"/>
      <c r="HZ809" s="209"/>
      <c r="IA809" s="209"/>
      <c r="IB809" s="209"/>
      <c r="IC809" s="209"/>
      <c r="ID809" s="209"/>
      <c r="IE809" s="209"/>
      <c r="IF809" s="209"/>
      <c r="IG809" s="209"/>
      <c r="IH809" s="209"/>
      <c r="II809" s="209"/>
      <c r="IJ809" s="209"/>
      <c r="IK809" s="209"/>
      <c r="IL809" s="209"/>
      <c r="IM809" s="209"/>
      <c r="IN809" s="209"/>
      <c r="IO809" s="209"/>
      <c r="IP809" s="209"/>
      <c r="IQ809" s="209"/>
      <c r="IR809" s="209"/>
      <c r="IS809" s="209"/>
      <c r="IT809" s="209"/>
      <c r="IU809" s="209"/>
      <c r="IV809" s="209"/>
      <c r="IW809" s="209"/>
      <c r="IX809" s="209"/>
      <c r="IY809" s="209"/>
      <c r="IZ809" s="209"/>
      <c r="JA809" s="209"/>
      <c r="JB809" s="209"/>
      <c r="JC809" s="209"/>
      <c r="JD809" s="209"/>
      <c r="JE809" s="209"/>
      <c r="JF809" s="209"/>
      <c r="JG809" s="209"/>
    </row>
    <row r="810" spans="102:267" hidden="1">
      <c r="CX810" s="211"/>
      <c r="CY810" s="217"/>
      <c r="CZ810" s="217"/>
      <c r="DA810" s="217"/>
      <c r="DB810" s="462"/>
      <c r="DC810" s="217"/>
      <c r="DD810" s="209"/>
      <c r="DE810" s="209"/>
      <c r="DF810" s="1561"/>
      <c r="DG810" s="1561"/>
      <c r="DH810" s="209"/>
      <c r="DI810" s="209"/>
      <c r="DJ810" s="217"/>
      <c r="DK810" s="209"/>
      <c r="DL810" s="217"/>
      <c r="DM810" s="209"/>
      <c r="DN810" s="209"/>
      <c r="DO810" s="209"/>
      <c r="DP810" s="209"/>
      <c r="DQ810" s="1561"/>
      <c r="DR810" s="209"/>
      <c r="DS810" s="209"/>
      <c r="DT810" s="209"/>
      <c r="DU810" s="209"/>
      <c r="DV810" s="209"/>
      <c r="DW810" s="1561"/>
      <c r="DX810" s="1561"/>
      <c r="DY810" s="209"/>
      <c r="DZ810" s="209"/>
      <c r="EA810" s="209"/>
      <c r="EB810" s="209"/>
      <c r="EC810" s="209"/>
      <c r="ED810" s="209"/>
      <c r="EE810" s="209"/>
      <c r="EF810" s="209"/>
      <c r="EG810" s="209"/>
      <c r="EH810" s="209"/>
      <c r="EI810" s="209"/>
      <c r="EJ810" s="299"/>
      <c r="EK810" s="220"/>
      <c r="EL810" s="209"/>
      <c r="EM810" s="209"/>
      <c r="EN810" s="211"/>
      <c r="EO810" s="211"/>
      <c r="EP810" s="217"/>
      <c r="EQ810" s="209"/>
      <c r="ER810" s="209"/>
      <c r="ES810" s="209"/>
      <c r="ET810" s="209"/>
      <c r="EU810" s="209"/>
      <c r="EV810" s="209"/>
      <c r="EW810" s="209"/>
      <c r="EX810" s="209"/>
      <c r="EY810" s="209"/>
      <c r="EZ810" s="209"/>
      <c r="FA810" s="209"/>
      <c r="FB810" s="209"/>
      <c r="FC810" s="209"/>
      <c r="FD810" s="209"/>
      <c r="FE810" s="209"/>
      <c r="FF810" s="220"/>
      <c r="FG810" s="220"/>
      <c r="FH810" s="209"/>
      <c r="FI810" s="209"/>
      <c r="FJ810" s="209"/>
      <c r="FK810" s="209"/>
      <c r="FL810" s="209"/>
      <c r="FM810" s="209"/>
      <c r="FN810" s="209"/>
      <c r="FO810" s="209"/>
      <c r="FP810" s="209"/>
      <c r="FQ810" s="209"/>
      <c r="FR810" s="209"/>
      <c r="FS810" s="209"/>
      <c r="FT810" s="209"/>
      <c r="FU810" s="209"/>
      <c r="FV810" s="209"/>
      <c r="FW810" s="209"/>
      <c r="FX810" s="209"/>
      <c r="FY810" s="209"/>
      <c r="FZ810" s="209"/>
      <c r="GA810" s="209"/>
      <c r="GB810" s="209"/>
      <c r="GC810" s="209"/>
      <c r="GD810" s="209"/>
      <c r="GE810" s="209"/>
      <c r="GF810" s="209"/>
      <c r="GG810" s="209"/>
      <c r="GH810" s="209"/>
      <c r="GI810" s="209"/>
      <c r="GJ810" s="209"/>
      <c r="GK810" s="209"/>
      <c r="GL810" s="209"/>
      <c r="GM810" s="209"/>
      <c r="GN810" s="209"/>
      <c r="GO810" s="209"/>
      <c r="GP810" s="209"/>
      <c r="GQ810" s="209"/>
      <c r="GR810" s="209"/>
      <c r="GS810" s="209"/>
      <c r="GT810" s="209"/>
      <c r="GU810" s="209"/>
      <c r="GV810" s="209"/>
      <c r="GW810" s="209"/>
      <c r="GX810" s="209"/>
      <c r="GY810" s="209"/>
      <c r="GZ810" s="209"/>
      <c r="HA810" s="209"/>
      <c r="HB810" s="209"/>
      <c r="HC810" s="209"/>
      <c r="HD810" s="209"/>
      <c r="HE810" s="209"/>
      <c r="HF810" s="209"/>
      <c r="HG810" s="209"/>
      <c r="HH810" s="209"/>
      <c r="HI810" s="209"/>
      <c r="HJ810" s="209"/>
      <c r="HK810" s="209"/>
      <c r="HL810" s="209"/>
      <c r="HM810" s="209"/>
      <c r="HN810" s="209"/>
      <c r="HO810" s="209"/>
      <c r="HP810" s="209"/>
      <c r="HQ810" s="209"/>
      <c r="HR810" s="209"/>
      <c r="HS810" s="209"/>
      <c r="HT810" s="209"/>
      <c r="HU810" s="209"/>
      <c r="HV810" s="209"/>
      <c r="HW810" s="209"/>
      <c r="HX810" s="209"/>
      <c r="HY810" s="209"/>
      <c r="HZ810" s="209"/>
      <c r="IA810" s="209"/>
      <c r="IB810" s="209"/>
      <c r="IC810" s="209"/>
      <c r="ID810" s="209"/>
      <c r="IE810" s="209"/>
      <c r="IF810" s="209"/>
      <c r="IG810" s="209"/>
      <c r="IH810" s="209"/>
      <c r="II810" s="209"/>
      <c r="IJ810" s="209"/>
      <c r="IK810" s="209"/>
      <c r="IL810" s="209"/>
      <c r="IM810" s="209"/>
      <c r="IN810" s="209"/>
      <c r="IO810" s="209"/>
      <c r="IP810" s="209"/>
      <c r="IQ810" s="209"/>
      <c r="IR810" s="209"/>
      <c r="IS810" s="209"/>
      <c r="IT810" s="209"/>
      <c r="IU810" s="209"/>
      <c r="IV810" s="209"/>
      <c r="IW810" s="209"/>
      <c r="IX810" s="209"/>
      <c r="IY810" s="209"/>
      <c r="IZ810" s="209"/>
      <c r="JA810" s="209"/>
      <c r="JB810" s="209"/>
      <c r="JC810" s="209"/>
      <c r="JD810" s="209"/>
      <c r="JE810" s="209"/>
      <c r="JF810" s="209"/>
      <c r="JG810" s="209"/>
    </row>
    <row r="811" spans="102:267" hidden="1">
      <c r="CX811" s="211"/>
      <c r="CY811" s="217"/>
      <c r="CZ811" s="217"/>
      <c r="DA811" s="217"/>
      <c r="DB811" s="462"/>
      <c r="DC811" s="217"/>
      <c r="DD811" s="209"/>
      <c r="DE811" s="209"/>
      <c r="DF811" s="1561"/>
      <c r="DG811" s="1561"/>
      <c r="DH811" s="209"/>
      <c r="DI811" s="209"/>
      <c r="DJ811" s="217"/>
      <c r="DK811" s="209"/>
      <c r="DL811" s="217"/>
      <c r="DM811" s="209"/>
      <c r="DN811" s="209"/>
      <c r="DO811" s="209"/>
      <c r="DP811" s="209"/>
      <c r="DQ811" s="1561"/>
      <c r="DR811" s="209"/>
      <c r="DS811" s="209"/>
      <c r="DT811" s="209"/>
      <c r="DU811" s="209"/>
      <c r="DV811" s="209"/>
      <c r="DW811" s="1561"/>
      <c r="DX811" s="1561"/>
      <c r="DY811" s="209"/>
      <c r="DZ811" s="209"/>
      <c r="EA811" s="209"/>
      <c r="EB811" s="209"/>
      <c r="EC811" s="209"/>
      <c r="ED811" s="209"/>
      <c r="EE811" s="209"/>
      <c r="EF811" s="209"/>
      <c r="EG811" s="209"/>
      <c r="EH811" s="209"/>
      <c r="EI811" s="209"/>
      <c r="EJ811" s="299"/>
      <c r="EK811" s="220"/>
      <c r="EL811" s="209"/>
      <c r="EM811" s="209"/>
      <c r="EN811" s="211"/>
      <c r="EO811" s="211"/>
      <c r="EP811" s="217"/>
      <c r="EQ811" s="209"/>
      <c r="ER811" s="209"/>
      <c r="ES811" s="209"/>
      <c r="ET811" s="209"/>
      <c r="EU811" s="209"/>
      <c r="EV811" s="209"/>
      <c r="EW811" s="209"/>
      <c r="EX811" s="209"/>
      <c r="EY811" s="209"/>
      <c r="EZ811" s="209"/>
      <c r="FA811" s="209"/>
      <c r="FB811" s="209"/>
      <c r="FC811" s="209"/>
      <c r="FD811" s="209"/>
      <c r="FE811" s="209"/>
      <c r="FF811" s="220"/>
      <c r="FG811" s="220"/>
      <c r="FH811" s="209"/>
      <c r="FI811" s="209"/>
      <c r="FJ811" s="209"/>
      <c r="FK811" s="209"/>
      <c r="FL811" s="209"/>
      <c r="FM811" s="209"/>
      <c r="FN811" s="209"/>
      <c r="FO811" s="209"/>
      <c r="FP811" s="209"/>
      <c r="FQ811" s="209"/>
      <c r="FR811" s="209"/>
      <c r="FS811" s="209"/>
      <c r="FT811" s="209"/>
      <c r="FU811" s="209"/>
      <c r="FV811" s="209"/>
      <c r="FW811" s="209"/>
      <c r="FX811" s="209"/>
      <c r="FY811" s="209"/>
      <c r="FZ811" s="209"/>
      <c r="GA811" s="209"/>
      <c r="GB811" s="209"/>
      <c r="GC811" s="209"/>
      <c r="GD811" s="209"/>
      <c r="GE811" s="209"/>
      <c r="GF811" s="209"/>
      <c r="GG811" s="209"/>
      <c r="GH811" s="209"/>
      <c r="GI811" s="209"/>
      <c r="GJ811" s="209"/>
      <c r="GK811" s="209"/>
      <c r="GL811" s="209"/>
      <c r="GM811" s="209"/>
      <c r="GN811" s="209"/>
      <c r="GO811" s="209"/>
      <c r="GP811" s="209"/>
      <c r="GQ811" s="209"/>
      <c r="GR811" s="209"/>
      <c r="GS811" s="209"/>
      <c r="GT811" s="209"/>
      <c r="GU811" s="209"/>
      <c r="GV811" s="209"/>
      <c r="GW811" s="209"/>
      <c r="GX811" s="209"/>
      <c r="GY811" s="209"/>
      <c r="GZ811" s="209"/>
      <c r="HA811" s="209"/>
      <c r="HB811" s="209"/>
      <c r="HC811" s="209"/>
      <c r="HD811" s="209"/>
      <c r="HE811" s="209"/>
      <c r="HF811" s="209"/>
      <c r="HG811" s="209"/>
      <c r="HH811" s="209"/>
      <c r="HI811" s="209"/>
      <c r="HJ811" s="209"/>
      <c r="HK811" s="209"/>
      <c r="HL811" s="209"/>
      <c r="HM811" s="209"/>
      <c r="HN811" s="209"/>
      <c r="HO811" s="209"/>
      <c r="HP811" s="209"/>
      <c r="HQ811" s="209"/>
      <c r="HR811" s="209"/>
      <c r="HS811" s="209"/>
      <c r="HT811" s="209"/>
      <c r="HU811" s="209"/>
      <c r="HV811" s="209"/>
      <c r="HW811" s="209"/>
      <c r="HX811" s="209"/>
      <c r="HY811" s="209"/>
      <c r="HZ811" s="209"/>
      <c r="IA811" s="209"/>
      <c r="IB811" s="209"/>
      <c r="IC811" s="209"/>
      <c r="ID811" s="209"/>
      <c r="IE811" s="209"/>
      <c r="IF811" s="209"/>
      <c r="IG811" s="209"/>
      <c r="IH811" s="209"/>
      <c r="II811" s="209"/>
      <c r="IJ811" s="209"/>
      <c r="IK811" s="209"/>
      <c r="IL811" s="209"/>
      <c r="IM811" s="209"/>
      <c r="IN811" s="209"/>
      <c r="IO811" s="209"/>
      <c r="IP811" s="209"/>
      <c r="IQ811" s="209"/>
      <c r="IR811" s="209"/>
      <c r="IS811" s="209"/>
      <c r="IT811" s="209"/>
      <c r="IU811" s="209"/>
      <c r="IV811" s="209"/>
      <c r="IW811" s="209"/>
      <c r="IX811" s="209"/>
      <c r="IY811" s="209"/>
      <c r="IZ811" s="209"/>
      <c r="JA811" s="209"/>
      <c r="JB811" s="209"/>
      <c r="JC811" s="209"/>
      <c r="JD811" s="209"/>
      <c r="JE811" s="209"/>
      <c r="JF811" s="209"/>
      <c r="JG811" s="209"/>
    </row>
    <row r="812" spans="102:267" hidden="1">
      <c r="CX812" s="211"/>
      <c r="CY812" s="217"/>
      <c r="CZ812" s="217"/>
      <c r="DA812" s="217"/>
      <c r="DB812" s="462"/>
      <c r="DC812" s="217"/>
      <c r="DD812" s="209"/>
      <c r="DE812" s="209"/>
      <c r="DF812" s="1561"/>
      <c r="DG812" s="1561"/>
      <c r="DH812" s="209"/>
      <c r="DI812" s="209"/>
      <c r="DJ812" s="217"/>
      <c r="DK812" s="209"/>
      <c r="DL812" s="217"/>
      <c r="DM812" s="209"/>
      <c r="DN812" s="209"/>
      <c r="DO812" s="209"/>
      <c r="DP812" s="209"/>
      <c r="DQ812" s="1561"/>
      <c r="DR812" s="209"/>
      <c r="DS812" s="209"/>
      <c r="DT812" s="209"/>
      <c r="DU812" s="209"/>
      <c r="DV812" s="209"/>
      <c r="DW812" s="1561"/>
      <c r="DX812" s="1561"/>
      <c r="DY812" s="209"/>
      <c r="DZ812" s="209"/>
      <c r="EA812" s="209"/>
      <c r="EB812" s="209"/>
      <c r="EC812" s="209"/>
      <c r="ED812" s="209"/>
      <c r="EE812" s="209"/>
      <c r="EF812" s="209"/>
      <c r="EG812" s="209"/>
      <c r="EH812" s="209"/>
      <c r="EI812" s="209"/>
      <c r="EJ812" s="299"/>
      <c r="EK812" s="220"/>
      <c r="EL812" s="209"/>
      <c r="EM812" s="209"/>
      <c r="EN812" s="211"/>
      <c r="EO812" s="211"/>
      <c r="EP812" s="217"/>
      <c r="EQ812" s="209"/>
      <c r="ER812" s="209"/>
      <c r="ES812" s="209"/>
      <c r="ET812" s="209"/>
      <c r="EU812" s="209"/>
      <c r="EV812" s="209"/>
      <c r="EW812" s="209"/>
      <c r="EX812" s="209"/>
      <c r="EY812" s="209"/>
      <c r="EZ812" s="209"/>
      <c r="FA812" s="209"/>
      <c r="FB812" s="209"/>
      <c r="FC812" s="209"/>
      <c r="FD812" s="209"/>
      <c r="FE812" s="209"/>
      <c r="FF812" s="220"/>
      <c r="FG812" s="220"/>
      <c r="FH812" s="209"/>
      <c r="FI812" s="209"/>
      <c r="FJ812" s="209"/>
      <c r="FK812" s="209"/>
      <c r="FL812" s="209"/>
      <c r="FM812" s="209"/>
      <c r="FN812" s="209"/>
      <c r="FO812" s="209"/>
      <c r="FP812" s="209"/>
      <c r="FQ812" s="209"/>
      <c r="FR812" s="209"/>
      <c r="FS812" s="209"/>
      <c r="FT812" s="209"/>
      <c r="FU812" s="209"/>
      <c r="FV812" s="209"/>
      <c r="FW812" s="209"/>
      <c r="FX812" s="209"/>
      <c r="FY812" s="209"/>
      <c r="FZ812" s="209"/>
      <c r="GA812" s="209"/>
      <c r="GB812" s="209"/>
      <c r="GC812" s="209"/>
      <c r="GD812" s="209"/>
      <c r="GE812" s="209"/>
      <c r="GF812" s="209"/>
      <c r="GG812" s="209"/>
      <c r="GH812" s="209"/>
      <c r="GI812" s="209"/>
      <c r="GJ812" s="209"/>
      <c r="GK812" s="209"/>
      <c r="GL812" s="209"/>
      <c r="GM812" s="209"/>
      <c r="GN812" s="209"/>
      <c r="GO812" s="209"/>
      <c r="GP812" s="209"/>
      <c r="GQ812" s="209"/>
      <c r="GR812" s="209"/>
      <c r="GS812" s="209"/>
      <c r="GT812" s="209"/>
      <c r="GU812" s="209"/>
      <c r="GV812" s="209"/>
      <c r="GW812" s="209"/>
      <c r="GX812" s="209"/>
      <c r="GY812" s="209"/>
      <c r="GZ812" s="209"/>
      <c r="HA812" s="209"/>
      <c r="HB812" s="209"/>
      <c r="HC812" s="209"/>
      <c r="HD812" s="209"/>
      <c r="HE812" s="209"/>
      <c r="HF812" s="209"/>
      <c r="HG812" s="209"/>
      <c r="HH812" s="209"/>
      <c r="HI812" s="209"/>
      <c r="HJ812" s="209"/>
      <c r="HK812" s="209"/>
      <c r="HL812" s="209"/>
      <c r="HM812" s="209"/>
      <c r="HN812" s="209"/>
      <c r="HO812" s="209"/>
      <c r="HP812" s="209"/>
      <c r="HQ812" s="209"/>
      <c r="HR812" s="209"/>
      <c r="HS812" s="209"/>
      <c r="HT812" s="209"/>
      <c r="HU812" s="209"/>
      <c r="HV812" s="209"/>
      <c r="HW812" s="209"/>
      <c r="HX812" s="209"/>
      <c r="HY812" s="209"/>
      <c r="HZ812" s="209"/>
      <c r="IA812" s="209"/>
      <c r="IB812" s="209"/>
      <c r="IC812" s="209"/>
      <c r="ID812" s="209"/>
      <c r="IE812" s="209"/>
      <c r="IF812" s="209"/>
      <c r="IG812" s="209"/>
      <c r="IH812" s="209"/>
      <c r="II812" s="209"/>
      <c r="IJ812" s="209"/>
      <c r="IK812" s="209"/>
      <c r="IL812" s="209"/>
      <c r="IM812" s="209"/>
      <c r="IN812" s="209"/>
      <c r="IO812" s="209"/>
      <c r="IP812" s="209"/>
      <c r="IQ812" s="209"/>
      <c r="IR812" s="209"/>
      <c r="IS812" s="209"/>
      <c r="IT812" s="209"/>
      <c r="IU812" s="209"/>
      <c r="IV812" s="209"/>
      <c r="IW812" s="209"/>
      <c r="IX812" s="209"/>
      <c r="IY812" s="209"/>
      <c r="IZ812" s="209"/>
      <c r="JA812" s="209"/>
      <c r="JB812" s="209"/>
      <c r="JC812" s="209"/>
      <c r="JD812" s="209"/>
      <c r="JE812" s="209"/>
      <c r="JF812" s="209"/>
      <c r="JG812" s="209"/>
    </row>
    <row r="813" spans="102:267" hidden="1">
      <c r="CX813" s="211"/>
      <c r="CY813" s="217"/>
      <c r="CZ813" s="217"/>
      <c r="DA813" s="217"/>
      <c r="DB813" s="462"/>
      <c r="DC813" s="217"/>
      <c r="DD813" s="209"/>
      <c r="DE813" s="209"/>
      <c r="DF813" s="1561"/>
      <c r="DG813" s="1561"/>
      <c r="DH813" s="209"/>
      <c r="DI813" s="209"/>
      <c r="DJ813" s="217"/>
      <c r="DK813" s="209"/>
      <c r="DL813" s="217"/>
      <c r="DM813" s="209"/>
      <c r="DN813" s="209"/>
      <c r="DO813" s="209"/>
      <c r="DP813" s="209"/>
      <c r="DQ813" s="1561"/>
      <c r="DR813" s="209"/>
      <c r="DS813" s="209"/>
      <c r="DT813" s="209"/>
      <c r="DU813" s="209"/>
      <c r="DV813" s="209"/>
      <c r="DW813" s="1561"/>
      <c r="DX813" s="1561"/>
      <c r="DY813" s="209"/>
      <c r="DZ813" s="209"/>
      <c r="EA813" s="209"/>
      <c r="EB813" s="209"/>
      <c r="EC813" s="209"/>
      <c r="ED813" s="209"/>
      <c r="EE813" s="209"/>
      <c r="EF813" s="209"/>
      <c r="EG813" s="209"/>
      <c r="EH813" s="209"/>
      <c r="EI813" s="209"/>
      <c r="EJ813" s="299"/>
      <c r="EK813" s="220"/>
      <c r="EL813" s="209"/>
      <c r="EM813" s="209"/>
      <c r="EN813" s="211"/>
      <c r="EO813" s="211"/>
      <c r="EP813" s="217"/>
      <c r="EQ813" s="209"/>
      <c r="ER813" s="209"/>
      <c r="ES813" s="209"/>
      <c r="ET813" s="209"/>
      <c r="EU813" s="209"/>
      <c r="EV813" s="209"/>
      <c r="EW813" s="209"/>
      <c r="EX813" s="209"/>
      <c r="EY813" s="209"/>
      <c r="EZ813" s="209"/>
      <c r="FA813" s="209"/>
      <c r="FB813" s="209"/>
      <c r="FC813" s="209"/>
      <c r="FD813" s="209"/>
      <c r="FE813" s="209"/>
      <c r="FF813" s="220"/>
      <c r="FG813" s="220"/>
      <c r="FH813" s="209"/>
      <c r="FI813" s="209"/>
      <c r="FJ813" s="209"/>
      <c r="FK813" s="209"/>
      <c r="FL813" s="209"/>
      <c r="FM813" s="209"/>
      <c r="FN813" s="209"/>
      <c r="FO813" s="209"/>
      <c r="FP813" s="209"/>
      <c r="FQ813" s="209"/>
      <c r="FR813" s="209"/>
      <c r="FS813" s="209"/>
      <c r="FT813" s="209"/>
      <c r="FU813" s="209"/>
      <c r="FV813" s="209"/>
      <c r="FW813" s="209"/>
      <c r="FX813" s="209"/>
      <c r="FY813" s="209"/>
      <c r="FZ813" s="209"/>
      <c r="GA813" s="209"/>
      <c r="GB813" s="209"/>
      <c r="GC813" s="209"/>
      <c r="GD813" s="209"/>
      <c r="GE813" s="209"/>
      <c r="GF813" s="209"/>
      <c r="GG813" s="209"/>
      <c r="GH813" s="209"/>
      <c r="GI813" s="209"/>
      <c r="GJ813" s="209"/>
      <c r="GK813" s="209"/>
      <c r="GL813" s="209"/>
      <c r="GM813" s="209"/>
      <c r="GN813" s="209"/>
      <c r="GO813" s="209"/>
      <c r="GP813" s="209"/>
      <c r="GQ813" s="209"/>
      <c r="GR813" s="209"/>
      <c r="GS813" s="209"/>
      <c r="GT813" s="209"/>
      <c r="GU813" s="209"/>
      <c r="GV813" s="209"/>
      <c r="GW813" s="209"/>
      <c r="GX813" s="209"/>
      <c r="GY813" s="209"/>
      <c r="GZ813" s="209"/>
      <c r="HA813" s="209"/>
      <c r="HB813" s="209"/>
      <c r="HC813" s="209"/>
      <c r="HD813" s="209"/>
      <c r="HE813" s="209"/>
      <c r="HF813" s="209"/>
      <c r="HG813" s="209"/>
      <c r="HH813" s="209"/>
      <c r="HI813" s="209"/>
      <c r="HJ813" s="209"/>
      <c r="HK813" s="209"/>
      <c r="HL813" s="209"/>
      <c r="HM813" s="209"/>
      <c r="HN813" s="209"/>
      <c r="HO813" s="209"/>
      <c r="HP813" s="209"/>
      <c r="HQ813" s="209"/>
      <c r="HR813" s="209"/>
      <c r="HS813" s="209"/>
      <c r="HT813" s="209"/>
      <c r="HU813" s="209"/>
      <c r="HV813" s="209"/>
      <c r="HW813" s="209"/>
      <c r="HX813" s="209"/>
      <c r="HY813" s="209"/>
      <c r="HZ813" s="209"/>
      <c r="IA813" s="209"/>
      <c r="IB813" s="209"/>
      <c r="IC813" s="209"/>
      <c r="ID813" s="209"/>
      <c r="IE813" s="209"/>
      <c r="IF813" s="209"/>
      <c r="IG813" s="209"/>
      <c r="IH813" s="209"/>
      <c r="II813" s="209"/>
      <c r="IJ813" s="209"/>
      <c r="IK813" s="209"/>
      <c r="IL813" s="209"/>
      <c r="IM813" s="209"/>
      <c r="IN813" s="209"/>
      <c r="IO813" s="209"/>
      <c r="IP813" s="209"/>
      <c r="IQ813" s="209"/>
      <c r="IR813" s="209"/>
      <c r="IS813" s="209"/>
      <c r="IT813" s="209"/>
      <c r="IU813" s="209"/>
      <c r="IV813" s="209"/>
      <c r="IW813" s="209"/>
      <c r="IX813" s="209"/>
      <c r="IY813" s="209"/>
      <c r="IZ813" s="209"/>
      <c r="JA813" s="209"/>
      <c r="JB813" s="209"/>
      <c r="JC813" s="209"/>
      <c r="JD813" s="209"/>
      <c r="JE813" s="209"/>
      <c r="JF813" s="209"/>
      <c r="JG813" s="209"/>
    </row>
    <row r="814" spans="102:267" hidden="1">
      <c r="CX814" s="211"/>
      <c r="CY814" s="217"/>
      <c r="CZ814" s="217"/>
      <c r="DA814" s="217"/>
      <c r="DB814" s="462"/>
      <c r="DC814" s="217"/>
      <c r="DD814" s="209"/>
      <c r="DE814" s="209"/>
      <c r="DF814" s="1561"/>
      <c r="DG814" s="1561"/>
      <c r="DH814" s="209"/>
      <c r="DI814" s="209"/>
      <c r="DJ814" s="217"/>
      <c r="DK814" s="209"/>
      <c r="DL814" s="217"/>
      <c r="DM814" s="209"/>
      <c r="DN814" s="209"/>
      <c r="DO814" s="209"/>
      <c r="DP814" s="209"/>
      <c r="DQ814" s="1561"/>
      <c r="DR814" s="209"/>
      <c r="DS814" s="209"/>
      <c r="DT814" s="209"/>
      <c r="DU814" s="209"/>
      <c r="DV814" s="209"/>
      <c r="DW814" s="1561"/>
      <c r="DX814" s="1561"/>
      <c r="DY814" s="209"/>
      <c r="DZ814" s="209"/>
      <c r="EA814" s="209"/>
      <c r="EB814" s="209"/>
      <c r="EC814" s="209"/>
      <c r="ED814" s="209"/>
      <c r="EE814" s="209"/>
      <c r="EF814" s="209"/>
      <c r="EG814" s="209"/>
      <c r="EH814" s="209"/>
      <c r="EI814" s="209"/>
      <c r="EJ814" s="299"/>
      <c r="EK814" s="220"/>
      <c r="EL814" s="209"/>
      <c r="EM814" s="209"/>
      <c r="EN814" s="211"/>
      <c r="EO814" s="211"/>
      <c r="EP814" s="217"/>
      <c r="EQ814" s="209"/>
      <c r="ER814" s="209"/>
      <c r="ES814" s="209"/>
      <c r="ET814" s="209"/>
      <c r="EU814" s="209"/>
      <c r="EV814" s="209"/>
      <c r="EW814" s="209"/>
      <c r="EX814" s="209"/>
      <c r="EY814" s="209"/>
      <c r="EZ814" s="209"/>
      <c r="FA814" s="209"/>
      <c r="FB814" s="209"/>
      <c r="FC814" s="209"/>
      <c r="FD814" s="209"/>
      <c r="FE814" s="209"/>
      <c r="FF814" s="220"/>
      <c r="FG814" s="220"/>
      <c r="FH814" s="209"/>
      <c r="FI814" s="209"/>
      <c r="FJ814" s="209"/>
      <c r="FK814" s="209"/>
      <c r="FL814" s="209"/>
      <c r="FM814" s="209"/>
      <c r="FN814" s="209"/>
      <c r="FO814" s="209"/>
      <c r="FP814" s="209"/>
      <c r="FQ814" s="209"/>
      <c r="FR814" s="209"/>
      <c r="FS814" s="209"/>
      <c r="FT814" s="209"/>
      <c r="FU814" s="209"/>
      <c r="FV814" s="209"/>
      <c r="FW814" s="209"/>
      <c r="FX814" s="209"/>
      <c r="FY814" s="209"/>
      <c r="FZ814" s="209"/>
      <c r="GA814" s="209"/>
      <c r="GB814" s="209"/>
      <c r="GC814" s="209"/>
      <c r="GD814" s="209"/>
      <c r="GE814" s="209"/>
      <c r="GF814" s="209"/>
      <c r="GG814" s="209"/>
      <c r="GH814" s="209"/>
      <c r="GI814" s="209"/>
      <c r="GJ814" s="209"/>
      <c r="GK814" s="209"/>
      <c r="GL814" s="209"/>
      <c r="GM814" s="209"/>
      <c r="GN814" s="209"/>
      <c r="GO814" s="209"/>
      <c r="GP814" s="209"/>
      <c r="GQ814" s="209"/>
      <c r="GR814" s="209"/>
      <c r="GS814" s="209"/>
      <c r="GT814" s="209"/>
      <c r="GU814" s="209"/>
      <c r="GV814" s="209"/>
      <c r="GW814" s="209"/>
      <c r="GX814" s="209"/>
      <c r="GY814" s="209"/>
      <c r="GZ814" s="209"/>
      <c r="HA814" s="209"/>
      <c r="HB814" s="209"/>
      <c r="HC814" s="209"/>
      <c r="HD814" s="209"/>
      <c r="HE814" s="209"/>
      <c r="HF814" s="209"/>
      <c r="HG814" s="209"/>
      <c r="HH814" s="209"/>
      <c r="HI814" s="209"/>
      <c r="HJ814" s="209"/>
      <c r="HK814" s="209"/>
      <c r="HL814" s="209"/>
      <c r="HM814" s="209"/>
      <c r="HN814" s="209"/>
      <c r="HO814" s="209"/>
      <c r="HP814" s="209"/>
      <c r="HQ814" s="209"/>
      <c r="HR814" s="209"/>
      <c r="HS814" s="209"/>
      <c r="HT814" s="209"/>
      <c r="HU814" s="209"/>
      <c r="HV814" s="209"/>
      <c r="HW814" s="209"/>
      <c r="HX814" s="209"/>
      <c r="HY814" s="209"/>
      <c r="HZ814" s="209"/>
      <c r="IA814" s="209"/>
      <c r="IB814" s="209"/>
      <c r="IC814" s="209"/>
      <c r="ID814" s="209"/>
      <c r="IE814" s="209"/>
      <c r="IF814" s="209"/>
      <c r="IG814" s="209"/>
      <c r="IH814" s="209"/>
      <c r="II814" s="209"/>
      <c r="IJ814" s="209"/>
      <c r="IK814" s="209"/>
      <c r="IL814" s="209"/>
      <c r="IM814" s="209"/>
      <c r="IN814" s="209"/>
      <c r="IO814" s="209"/>
      <c r="IP814" s="209"/>
      <c r="IQ814" s="209"/>
      <c r="IR814" s="209"/>
      <c r="IS814" s="209"/>
      <c r="IT814" s="209"/>
      <c r="IU814" s="209"/>
      <c r="IV814" s="209"/>
      <c r="IW814" s="209"/>
      <c r="IX814" s="209"/>
      <c r="IY814" s="209"/>
      <c r="IZ814" s="209"/>
      <c r="JA814" s="209"/>
      <c r="JB814" s="209"/>
      <c r="JC814" s="209"/>
      <c r="JD814" s="209"/>
      <c r="JE814" s="209"/>
      <c r="JF814" s="209"/>
      <c r="JG814" s="209"/>
    </row>
    <row r="815" spans="102:267" hidden="1">
      <c r="CX815" s="211"/>
      <c r="CY815" s="217"/>
      <c r="CZ815" s="217"/>
      <c r="DA815" s="217"/>
      <c r="DB815" s="462"/>
      <c r="DC815" s="217"/>
      <c r="DD815" s="209"/>
      <c r="DE815" s="209"/>
      <c r="DF815" s="1561"/>
      <c r="DG815" s="1561"/>
      <c r="DH815" s="209"/>
      <c r="DI815" s="209"/>
      <c r="DJ815" s="217"/>
      <c r="DK815" s="209"/>
      <c r="DL815" s="217"/>
      <c r="DM815" s="209"/>
      <c r="DN815" s="209"/>
      <c r="DO815" s="209"/>
      <c r="DP815" s="209"/>
      <c r="DQ815" s="1561"/>
      <c r="DR815" s="209"/>
      <c r="DS815" s="209"/>
      <c r="DT815" s="209"/>
      <c r="DU815" s="209"/>
      <c r="DV815" s="209"/>
      <c r="DW815" s="1561"/>
      <c r="DX815" s="1561"/>
      <c r="DY815" s="209"/>
      <c r="DZ815" s="209"/>
      <c r="EA815" s="209"/>
      <c r="EB815" s="209"/>
      <c r="EC815" s="209"/>
      <c r="ED815" s="209"/>
      <c r="EE815" s="209"/>
      <c r="EF815" s="209"/>
      <c r="EG815" s="209"/>
      <c r="EH815" s="209"/>
      <c r="EI815" s="209"/>
      <c r="EJ815" s="299"/>
      <c r="EK815" s="220"/>
      <c r="EL815" s="209"/>
      <c r="EM815" s="209"/>
      <c r="EN815" s="211"/>
      <c r="EO815" s="211"/>
      <c r="EP815" s="217"/>
      <c r="EQ815" s="209"/>
      <c r="ER815" s="209"/>
      <c r="ES815" s="209"/>
      <c r="ET815" s="209"/>
      <c r="EU815" s="209"/>
      <c r="EV815" s="209"/>
      <c r="EW815" s="209"/>
      <c r="EX815" s="209"/>
      <c r="EY815" s="209"/>
      <c r="EZ815" s="209"/>
      <c r="FA815" s="209"/>
      <c r="FB815" s="209"/>
      <c r="FC815" s="209"/>
      <c r="FD815" s="209"/>
      <c r="FE815" s="209"/>
      <c r="FF815" s="220"/>
      <c r="FG815" s="220"/>
      <c r="FH815" s="209"/>
      <c r="FI815" s="209"/>
      <c r="FJ815" s="209"/>
      <c r="FK815" s="209"/>
      <c r="FL815" s="209"/>
      <c r="FM815" s="209"/>
      <c r="FN815" s="209"/>
      <c r="FO815" s="209"/>
      <c r="FP815" s="209"/>
      <c r="FQ815" s="209"/>
      <c r="FR815" s="209"/>
      <c r="FS815" s="209"/>
      <c r="FT815" s="209"/>
      <c r="FU815" s="209"/>
      <c r="FV815" s="209"/>
      <c r="FW815" s="209"/>
      <c r="FX815" s="209"/>
      <c r="FY815" s="209"/>
      <c r="FZ815" s="209"/>
      <c r="GA815" s="209"/>
      <c r="GB815" s="209"/>
      <c r="GC815" s="209"/>
      <c r="GD815" s="209"/>
      <c r="GE815" s="209"/>
      <c r="GF815" s="209"/>
      <c r="GG815" s="209"/>
      <c r="GH815" s="209"/>
      <c r="GI815" s="209"/>
      <c r="GJ815" s="209"/>
      <c r="GK815" s="209"/>
      <c r="GL815" s="209"/>
      <c r="GM815" s="209"/>
      <c r="GN815" s="209"/>
      <c r="GO815" s="209"/>
      <c r="GP815" s="209"/>
      <c r="GQ815" s="209"/>
      <c r="GR815" s="209"/>
      <c r="GS815" s="209"/>
      <c r="GT815" s="209"/>
      <c r="GU815" s="209"/>
      <c r="GV815" s="209"/>
      <c r="GW815" s="209"/>
      <c r="GX815" s="209"/>
      <c r="GY815" s="209"/>
      <c r="GZ815" s="209"/>
      <c r="HA815" s="209"/>
      <c r="HB815" s="209"/>
      <c r="HC815" s="209"/>
      <c r="HD815" s="209"/>
      <c r="HE815" s="209"/>
      <c r="HF815" s="209"/>
      <c r="HG815" s="209"/>
      <c r="HH815" s="209"/>
      <c r="HI815" s="209"/>
      <c r="HJ815" s="209"/>
      <c r="HK815" s="209"/>
      <c r="HL815" s="209"/>
      <c r="HM815" s="209"/>
      <c r="HN815" s="209"/>
      <c r="HO815" s="209"/>
      <c r="HP815" s="209"/>
      <c r="HQ815" s="209"/>
      <c r="HR815" s="209"/>
      <c r="HS815" s="209"/>
      <c r="HT815" s="209"/>
      <c r="HU815" s="209"/>
      <c r="HV815" s="209"/>
      <c r="HW815" s="209"/>
      <c r="HX815" s="209"/>
      <c r="HY815" s="209"/>
      <c r="HZ815" s="209"/>
      <c r="IA815" s="209"/>
      <c r="IB815" s="209"/>
      <c r="IC815" s="209"/>
      <c r="ID815" s="209"/>
      <c r="IE815" s="209"/>
      <c r="IF815" s="209"/>
      <c r="IG815" s="209"/>
      <c r="IH815" s="209"/>
      <c r="II815" s="209"/>
      <c r="IJ815" s="209"/>
      <c r="IK815" s="209"/>
      <c r="IL815" s="209"/>
      <c r="IM815" s="209"/>
      <c r="IN815" s="209"/>
      <c r="IO815" s="209"/>
      <c r="IP815" s="209"/>
      <c r="IQ815" s="209"/>
      <c r="IR815" s="209"/>
      <c r="IS815" s="209"/>
      <c r="IT815" s="209"/>
      <c r="IU815" s="209"/>
      <c r="IV815" s="209"/>
      <c r="IW815" s="209"/>
      <c r="IX815" s="209"/>
      <c r="IY815" s="209"/>
      <c r="IZ815" s="209"/>
      <c r="JA815" s="209"/>
      <c r="JB815" s="209"/>
      <c r="JC815" s="209"/>
      <c r="JD815" s="209"/>
      <c r="JE815" s="209"/>
      <c r="JF815" s="209"/>
      <c r="JG815" s="209"/>
    </row>
    <row r="816" spans="102:267" hidden="1">
      <c r="CX816" s="211"/>
      <c r="CY816" s="217"/>
      <c r="CZ816" s="217"/>
      <c r="DA816" s="217"/>
      <c r="DB816" s="462"/>
      <c r="DC816" s="217"/>
      <c r="DD816" s="209"/>
      <c r="DE816" s="209"/>
      <c r="DF816" s="1561"/>
      <c r="DG816" s="1561"/>
      <c r="DH816" s="209"/>
      <c r="DI816" s="209"/>
      <c r="DJ816" s="217"/>
      <c r="DK816" s="209"/>
      <c r="DL816" s="217"/>
      <c r="DM816" s="209"/>
      <c r="DN816" s="209"/>
      <c r="DO816" s="209"/>
      <c r="DP816" s="209"/>
      <c r="DQ816" s="1561"/>
      <c r="DR816" s="209"/>
      <c r="DS816" s="209"/>
      <c r="DT816" s="209"/>
      <c r="DU816" s="209"/>
      <c r="DV816" s="209"/>
      <c r="DW816" s="1561"/>
      <c r="DX816" s="1561"/>
      <c r="DY816" s="209"/>
      <c r="DZ816" s="209"/>
      <c r="EA816" s="209"/>
      <c r="EB816" s="209"/>
      <c r="EC816" s="209"/>
      <c r="ED816" s="209"/>
      <c r="EE816" s="209"/>
      <c r="EF816" s="209"/>
      <c r="EG816" s="209"/>
      <c r="EH816" s="209"/>
      <c r="EI816" s="209"/>
      <c r="EJ816" s="299"/>
      <c r="EK816" s="220"/>
      <c r="EL816" s="209"/>
      <c r="EM816" s="209"/>
      <c r="EN816" s="211"/>
      <c r="EO816" s="211"/>
      <c r="EP816" s="217"/>
      <c r="EQ816" s="209"/>
      <c r="ER816" s="209"/>
      <c r="ES816" s="209"/>
      <c r="ET816" s="209"/>
      <c r="EU816" s="209"/>
      <c r="EV816" s="209"/>
      <c r="EW816" s="209"/>
      <c r="EX816" s="209"/>
      <c r="EY816" s="209"/>
      <c r="EZ816" s="209"/>
      <c r="FA816" s="209"/>
      <c r="FB816" s="209"/>
      <c r="FC816" s="209"/>
      <c r="FD816" s="209"/>
      <c r="FE816" s="209"/>
      <c r="FF816" s="220"/>
      <c r="FG816" s="220"/>
      <c r="FH816" s="209"/>
      <c r="FI816" s="209"/>
      <c r="FJ816" s="209"/>
      <c r="FK816" s="209"/>
      <c r="FL816" s="209"/>
      <c r="FM816" s="209"/>
      <c r="FN816" s="209"/>
      <c r="FO816" s="209"/>
      <c r="FP816" s="209"/>
      <c r="FQ816" s="209"/>
      <c r="FR816" s="209"/>
      <c r="FS816" s="209"/>
      <c r="FT816" s="209"/>
      <c r="FU816" s="209"/>
      <c r="FV816" s="209"/>
      <c r="FW816" s="209"/>
      <c r="FX816" s="209"/>
      <c r="FY816" s="209"/>
      <c r="FZ816" s="209"/>
      <c r="GA816" s="209"/>
      <c r="GB816" s="209"/>
      <c r="GC816" s="209"/>
      <c r="GD816" s="209"/>
      <c r="GE816" s="209"/>
      <c r="GF816" s="209"/>
      <c r="GG816" s="209"/>
      <c r="GH816" s="209"/>
      <c r="GI816" s="209"/>
      <c r="GJ816" s="209"/>
      <c r="GK816" s="209"/>
      <c r="GL816" s="209"/>
      <c r="GM816" s="209"/>
      <c r="GN816" s="209"/>
      <c r="GO816" s="209"/>
      <c r="GP816" s="209"/>
      <c r="GQ816" s="209"/>
      <c r="GR816" s="209"/>
      <c r="GS816" s="209"/>
      <c r="GT816" s="209"/>
      <c r="GU816" s="209"/>
      <c r="GV816" s="209"/>
      <c r="GW816" s="209"/>
      <c r="GX816" s="209"/>
      <c r="GY816" s="209"/>
      <c r="GZ816" s="209"/>
      <c r="HA816" s="209"/>
      <c r="HB816" s="209"/>
      <c r="HC816" s="209"/>
      <c r="HD816" s="209"/>
      <c r="HE816" s="209"/>
      <c r="HF816" s="209"/>
      <c r="HG816" s="209"/>
      <c r="HH816" s="209"/>
      <c r="HI816" s="209"/>
      <c r="HJ816" s="209"/>
      <c r="HK816" s="209"/>
      <c r="HL816" s="209"/>
      <c r="HM816" s="209"/>
      <c r="HN816" s="209"/>
      <c r="HO816" s="209"/>
      <c r="HP816" s="209"/>
      <c r="HQ816" s="209"/>
      <c r="HR816" s="209"/>
      <c r="HS816" s="209"/>
      <c r="HT816" s="209"/>
      <c r="HU816" s="209"/>
      <c r="HV816" s="209"/>
      <c r="HW816" s="209"/>
      <c r="HX816" s="209"/>
      <c r="HY816" s="209"/>
      <c r="HZ816" s="209"/>
      <c r="IA816" s="209"/>
      <c r="IB816" s="209"/>
      <c r="IC816" s="209"/>
      <c r="ID816" s="209"/>
      <c r="IE816" s="209"/>
      <c r="IF816" s="209"/>
      <c r="IG816" s="209"/>
      <c r="IH816" s="209"/>
      <c r="II816" s="209"/>
      <c r="IJ816" s="209"/>
      <c r="IK816" s="209"/>
      <c r="IL816" s="209"/>
      <c r="IM816" s="209"/>
      <c r="IN816" s="209"/>
      <c r="IO816" s="209"/>
      <c r="IP816" s="209"/>
      <c r="IQ816" s="209"/>
      <c r="IR816" s="209"/>
      <c r="IS816" s="209"/>
      <c r="IT816" s="209"/>
      <c r="IU816" s="209"/>
      <c r="IV816" s="209"/>
      <c r="IW816" s="209"/>
      <c r="IX816" s="209"/>
      <c r="IY816" s="209"/>
      <c r="IZ816" s="209"/>
      <c r="JA816" s="209"/>
      <c r="JB816" s="209"/>
      <c r="JC816" s="209"/>
      <c r="JD816" s="209"/>
      <c r="JE816" s="209"/>
      <c r="JF816" s="209"/>
      <c r="JG816" s="209"/>
    </row>
    <row r="817" spans="102:267" hidden="1">
      <c r="CX817" s="211"/>
      <c r="CY817" s="217"/>
      <c r="CZ817" s="217"/>
      <c r="DA817" s="217"/>
      <c r="DB817" s="462"/>
      <c r="DC817" s="217"/>
      <c r="DD817" s="209"/>
      <c r="DE817" s="209"/>
      <c r="DF817" s="1561"/>
      <c r="DG817" s="1561"/>
      <c r="DH817" s="209"/>
      <c r="DI817" s="209"/>
      <c r="DJ817" s="217"/>
      <c r="DK817" s="209"/>
      <c r="DL817" s="217"/>
      <c r="DM817" s="209"/>
      <c r="DN817" s="209"/>
      <c r="DO817" s="209"/>
      <c r="DP817" s="209"/>
      <c r="DQ817" s="1561"/>
      <c r="DR817" s="209"/>
      <c r="DS817" s="209"/>
      <c r="DT817" s="209"/>
      <c r="DU817" s="209"/>
      <c r="DV817" s="209"/>
      <c r="DW817" s="1561"/>
      <c r="DX817" s="1561"/>
      <c r="DY817" s="209"/>
      <c r="DZ817" s="209"/>
      <c r="EA817" s="209"/>
      <c r="EB817" s="209"/>
      <c r="EC817" s="209"/>
      <c r="ED817" s="209"/>
      <c r="EE817" s="209"/>
      <c r="EF817" s="209"/>
      <c r="EG817" s="209"/>
      <c r="EH817" s="209"/>
      <c r="EI817" s="209"/>
      <c r="EJ817" s="299"/>
      <c r="EK817" s="220"/>
      <c r="EL817" s="209"/>
      <c r="EM817" s="209"/>
      <c r="EN817" s="211"/>
      <c r="EO817" s="211"/>
      <c r="EP817" s="217"/>
      <c r="EQ817" s="209"/>
      <c r="ER817" s="209"/>
      <c r="ES817" s="209"/>
      <c r="ET817" s="209"/>
      <c r="EU817" s="209"/>
      <c r="EV817" s="209"/>
      <c r="EW817" s="209"/>
      <c r="EX817" s="209"/>
      <c r="EY817" s="209"/>
      <c r="EZ817" s="209"/>
      <c r="FA817" s="209"/>
      <c r="FB817" s="209"/>
      <c r="FC817" s="209"/>
      <c r="FD817" s="209"/>
      <c r="FE817" s="209"/>
      <c r="FF817" s="220"/>
      <c r="FG817" s="220"/>
      <c r="FH817" s="209"/>
      <c r="FI817" s="209"/>
      <c r="FJ817" s="209"/>
      <c r="FK817" s="209"/>
      <c r="FL817" s="209"/>
      <c r="FM817" s="209"/>
      <c r="FN817" s="209"/>
      <c r="FO817" s="209"/>
      <c r="FP817" s="209"/>
      <c r="FQ817" s="209"/>
      <c r="FR817" s="209"/>
      <c r="FS817" s="209"/>
      <c r="FT817" s="209"/>
      <c r="FU817" s="209"/>
      <c r="FV817" s="209"/>
      <c r="FW817" s="209"/>
      <c r="FX817" s="209"/>
      <c r="FY817" s="209"/>
      <c r="FZ817" s="209"/>
      <c r="GA817" s="209"/>
      <c r="GB817" s="209"/>
      <c r="GC817" s="209"/>
      <c r="GD817" s="209"/>
      <c r="GE817" s="209"/>
      <c r="GF817" s="209"/>
      <c r="GG817" s="209"/>
      <c r="GH817" s="209"/>
      <c r="GI817" s="209"/>
      <c r="GJ817" s="209"/>
      <c r="GK817" s="209"/>
      <c r="GL817" s="209"/>
      <c r="GM817" s="209"/>
      <c r="GN817" s="209"/>
      <c r="GO817" s="209"/>
      <c r="GP817" s="209"/>
      <c r="GQ817" s="209"/>
      <c r="GR817" s="209"/>
      <c r="GS817" s="209"/>
      <c r="GT817" s="209"/>
      <c r="GU817" s="209"/>
      <c r="GV817" s="209"/>
      <c r="GW817" s="209"/>
      <c r="GX817" s="209"/>
      <c r="GY817" s="209"/>
      <c r="GZ817" s="209"/>
      <c r="HA817" s="209"/>
      <c r="HB817" s="209"/>
      <c r="HC817" s="209"/>
      <c r="HD817" s="209"/>
      <c r="HE817" s="209"/>
      <c r="HF817" s="209"/>
      <c r="HG817" s="209"/>
      <c r="HH817" s="209"/>
      <c r="HI817" s="209"/>
      <c r="HJ817" s="209"/>
      <c r="HK817" s="209"/>
      <c r="HL817" s="209"/>
      <c r="HM817" s="209"/>
      <c r="HN817" s="209"/>
      <c r="HO817" s="209"/>
      <c r="HP817" s="209"/>
      <c r="HQ817" s="209"/>
      <c r="HR817" s="209"/>
      <c r="HS817" s="209"/>
      <c r="HT817" s="209"/>
      <c r="HU817" s="209"/>
      <c r="HV817" s="209"/>
      <c r="HW817" s="209"/>
      <c r="HX817" s="209"/>
      <c r="HY817" s="209"/>
      <c r="HZ817" s="209"/>
      <c r="IA817" s="209"/>
      <c r="IB817" s="209"/>
      <c r="IC817" s="209"/>
      <c r="ID817" s="209"/>
      <c r="IE817" s="209"/>
      <c r="IF817" s="209"/>
      <c r="IG817" s="209"/>
      <c r="IH817" s="209"/>
      <c r="II817" s="209"/>
      <c r="IJ817" s="209"/>
      <c r="IK817" s="209"/>
      <c r="IL817" s="209"/>
      <c r="IM817" s="209"/>
      <c r="IN817" s="209"/>
      <c r="IO817" s="209"/>
      <c r="IP817" s="209"/>
      <c r="IQ817" s="209"/>
      <c r="IR817" s="209"/>
      <c r="IS817" s="209"/>
      <c r="IT817" s="209"/>
      <c r="IU817" s="209"/>
      <c r="IV817" s="209"/>
      <c r="IW817" s="209"/>
      <c r="IX817" s="209"/>
      <c r="IY817" s="209"/>
      <c r="IZ817" s="209"/>
      <c r="JA817" s="209"/>
      <c r="JB817" s="209"/>
      <c r="JC817" s="209"/>
      <c r="JD817" s="209"/>
      <c r="JE817" s="209"/>
      <c r="JF817" s="209"/>
      <c r="JG817" s="209"/>
    </row>
    <row r="818" spans="102:267" hidden="1">
      <c r="CX818" s="211"/>
      <c r="CY818" s="217"/>
      <c r="CZ818" s="217"/>
      <c r="DA818" s="217"/>
      <c r="DB818" s="462"/>
      <c r="DC818" s="217"/>
      <c r="DD818" s="209"/>
      <c r="DE818" s="209"/>
      <c r="DF818" s="1561"/>
      <c r="DG818" s="1561"/>
      <c r="DH818" s="209"/>
      <c r="DI818" s="209"/>
      <c r="DJ818" s="217"/>
      <c r="DK818" s="209"/>
      <c r="DL818" s="217"/>
      <c r="DM818" s="209"/>
      <c r="DN818" s="209"/>
      <c r="DO818" s="209"/>
      <c r="DP818" s="209"/>
      <c r="DQ818" s="1561"/>
      <c r="DR818" s="209"/>
      <c r="DS818" s="209"/>
      <c r="DT818" s="209"/>
      <c r="DU818" s="209"/>
      <c r="DV818" s="209"/>
      <c r="DW818" s="1561"/>
      <c r="DX818" s="1561"/>
      <c r="DY818" s="209"/>
      <c r="DZ818" s="209"/>
      <c r="EA818" s="209"/>
      <c r="EB818" s="209"/>
      <c r="EC818" s="209"/>
      <c r="ED818" s="209"/>
      <c r="EE818" s="209"/>
      <c r="EF818" s="209"/>
      <c r="EG818" s="209"/>
      <c r="EH818" s="209"/>
      <c r="EI818" s="209"/>
      <c r="EJ818" s="299"/>
      <c r="EK818" s="220"/>
      <c r="EL818" s="209"/>
      <c r="EM818" s="209"/>
      <c r="EN818" s="211"/>
      <c r="EO818" s="211"/>
      <c r="EP818" s="217"/>
      <c r="EQ818" s="209"/>
      <c r="ER818" s="209"/>
      <c r="ES818" s="209"/>
      <c r="ET818" s="209"/>
      <c r="EU818" s="209"/>
      <c r="EV818" s="209"/>
      <c r="EW818" s="209"/>
      <c r="EX818" s="209"/>
      <c r="EY818" s="209"/>
      <c r="EZ818" s="209"/>
      <c r="FA818" s="209"/>
      <c r="FB818" s="209"/>
      <c r="FC818" s="209"/>
      <c r="FD818" s="209"/>
      <c r="FE818" s="209"/>
      <c r="FF818" s="220"/>
      <c r="FG818" s="220"/>
      <c r="FH818" s="209"/>
      <c r="FI818" s="209"/>
      <c r="FJ818" s="209"/>
      <c r="FK818" s="209"/>
      <c r="FL818" s="209"/>
      <c r="FM818" s="209"/>
      <c r="FN818" s="209"/>
      <c r="FO818" s="209"/>
      <c r="FP818" s="209"/>
      <c r="FQ818" s="209"/>
      <c r="FR818" s="209"/>
      <c r="FS818" s="209"/>
      <c r="FT818" s="209"/>
      <c r="FU818" s="209"/>
      <c r="FV818" s="209"/>
      <c r="FW818" s="209"/>
      <c r="FX818" s="209"/>
      <c r="FY818" s="209"/>
      <c r="FZ818" s="209"/>
      <c r="GA818" s="209"/>
      <c r="GB818" s="209"/>
      <c r="GC818" s="209"/>
      <c r="GD818" s="209"/>
      <c r="GE818" s="209"/>
      <c r="GF818" s="209"/>
      <c r="GG818" s="209"/>
      <c r="GH818" s="209"/>
      <c r="GI818" s="209"/>
      <c r="GJ818" s="209"/>
      <c r="GK818" s="209"/>
      <c r="GL818" s="209"/>
      <c r="GM818" s="209"/>
      <c r="GN818" s="209"/>
      <c r="GO818" s="209"/>
      <c r="GP818" s="209"/>
      <c r="GQ818" s="209"/>
      <c r="GR818" s="209"/>
      <c r="GS818" s="209"/>
      <c r="GT818" s="209"/>
      <c r="GU818" s="209"/>
      <c r="GV818" s="209"/>
      <c r="GW818" s="209"/>
      <c r="GX818" s="209"/>
      <c r="GY818" s="209"/>
      <c r="GZ818" s="209"/>
      <c r="HA818" s="209"/>
      <c r="HB818" s="209"/>
      <c r="HC818" s="209"/>
      <c r="HD818" s="209"/>
      <c r="HE818" s="209"/>
      <c r="HF818" s="209"/>
      <c r="HG818" s="209"/>
      <c r="HH818" s="209"/>
      <c r="HI818" s="209"/>
      <c r="HJ818" s="209"/>
      <c r="HK818" s="209"/>
      <c r="HL818" s="209"/>
      <c r="HM818" s="209"/>
      <c r="HN818" s="209"/>
      <c r="HO818" s="209"/>
      <c r="HP818" s="209"/>
      <c r="HQ818" s="209"/>
      <c r="HR818" s="209"/>
      <c r="HS818" s="209"/>
      <c r="HT818" s="209"/>
      <c r="HU818" s="209"/>
      <c r="HV818" s="209"/>
      <c r="HW818" s="209"/>
      <c r="HX818" s="209"/>
      <c r="HY818" s="209"/>
      <c r="HZ818" s="209"/>
      <c r="IA818" s="209"/>
      <c r="IB818" s="209"/>
      <c r="IC818" s="209"/>
      <c r="ID818" s="209"/>
      <c r="IE818" s="209"/>
      <c r="IF818" s="209"/>
      <c r="IG818" s="209"/>
      <c r="IH818" s="209"/>
      <c r="II818" s="209"/>
      <c r="IJ818" s="209"/>
      <c r="IK818" s="209"/>
      <c r="IL818" s="209"/>
      <c r="IM818" s="209"/>
      <c r="IN818" s="209"/>
      <c r="IO818" s="209"/>
      <c r="IP818" s="209"/>
      <c r="IQ818" s="209"/>
      <c r="IR818" s="209"/>
      <c r="IS818" s="209"/>
      <c r="IT818" s="209"/>
      <c r="IU818" s="209"/>
      <c r="IV818" s="209"/>
      <c r="IW818" s="209"/>
      <c r="IX818" s="209"/>
      <c r="IY818" s="209"/>
      <c r="IZ818" s="209"/>
      <c r="JA818" s="209"/>
      <c r="JB818" s="209"/>
      <c r="JC818" s="209"/>
      <c r="JD818" s="209"/>
      <c r="JE818" s="209"/>
      <c r="JF818" s="209"/>
      <c r="JG818" s="209"/>
    </row>
    <row r="819" spans="102:267" hidden="1">
      <c r="CX819" s="211"/>
      <c r="CY819" s="217"/>
      <c r="CZ819" s="217"/>
      <c r="DA819" s="217"/>
      <c r="DB819" s="462"/>
      <c r="DC819" s="217"/>
      <c r="DD819" s="209"/>
      <c r="DE819" s="209"/>
      <c r="DF819" s="1561"/>
      <c r="DG819" s="1561"/>
      <c r="DH819" s="209"/>
      <c r="DI819" s="209"/>
      <c r="DJ819" s="217"/>
      <c r="DK819" s="209"/>
      <c r="DL819" s="217"/>
      <c r="DM819" s="209"/>
      <c r="DN819" s="209"/>
      <c r="DO819" s="209"/>
      <c r="DP819" s="209"/>
      <c r="DQ819" s="1561"/>
      <c r="DR819" s="209"/>
      <c r="DS819" s="209"/>
      <c r="DT819" s="209"/>
      <c r="DU819" s="209"/>
      <c r="DV819" s="209"/>
      <c r="DW819" s="1561"/>
      <c r="DX819" s="1561"/>
      <c r="DY819" s="209"/>
      <c r="DZ819" s="209"/>
      <c r="EA819" s="209"/>
      <c r="EB819" s="209"/>
      <c r="EC819" s="209"/>
      <c r="ED819" s="209"/>
      <c r="EE819" s="209"/>
      <c r="EF819" s="209"/>
      <c r="EG819" s="209"/>
      <c r="EH819" s="209"/>
      <c r="EI819" s="209"/>
      <c r="EJ819" s="299"/>
      <c r="EK819" s="220"/>
      <c r="EL819" s="209"/>
      <c r="EM819" s="209"/>
      <c r="EN819" s="211"/>
      <c r="EO819" s="211"/>
      <c r="EP819" s="217"/>
      <c r="EQ819" s="209"/>
      <c r="ER819" s="209"/>
      <c r="ES819" s="209"/>
      <c r="ET819" s="209"/>
      <c r="EU819" s="209"/>
      <c r="EV819" s="209"/>
      <c r="EW819" s="209"/>
      <c r="EX819" s="209"/>
      <c r="EY819" s="209"/>
      <c r="EZ819" s="209"/>
      <c r="FA819" s="209"/>
      <c r="FB819" s="209"/>
      <c r="FC819" s="209"/>
      <c r="FD819" s="209"/>
      <c r="FE819" s="209"/>
      <c r="FF819" s="220"/>
      <c r="FG819" s="220"/>
      <c r="FH819" s="209"/>
      <c r="FI819" s="209"/>
      <c r="FJ819" s="209"/>
      <c r="FK819" s="209"/>
      <c r="FL819" s="209"/>
      <c r="FM819" s="209"/>
      <c r="FN819" s="209"/>
      <c r="FO819" s="209"/>
      <c r="FP819" s="209"/>
      <c r="FQ819" s="209"/>
      <c r="FR819" s="209"/>
      <c r="FS819" s="209"/>
      <c r="FT819" s="209"/>
      <c r="FU819" s="209"/>
      <c r="FV819" s="209"/>
      <c r="FW819" s="209"/>
      <c r="FX819" s="209"/>
      <c r="FY819" s="209"/>
      <c r="FZ819" s="209"/>
      <c r="GA819" s="209"/>
      <c r="GB819" s="209"/>
      <c r="GC819" s="209"/>
      <c r="GD819" s="209"/>
      <c r="GE819" s="209"/>
      <c r="GF819" s="209"/>
      <c r="GG819" s="209"/>
      <c r="GH819" s="209"/>
      <c r="GI819" s="209"/>
      <c r="GJ819" s="209"/>
      <c r="GK819" s="209"/>
      <c r="GL819" s="209"/>
      <c r="GM819" s="209"/>
      <c r="GN819" s="209"/>
      <c r="GO819" s="209"/>
      <c r="GP819" s="209"/>
      <c r="GQ819" s="209"/>
      <c r="GR819" s="209"/>
      <c r="GS819" s="209"/>
      <c r="GT819" s="209"/>
      <c r="GU819" s="209"/>
      <c r="GV819" s="209"/>
      <c r="GW819" s="209"/>
      <c r="GX819" s="209"/>
      <c r="GY819" s="209"/>
      <c r="GZ819" s="209"/>
      <c r="HA819" s="209"/>
      <c r="HB819" s="209"/>
      <c r="HC819" s="209"/>
      <c r="HD819" s="209"/>
      <c r="HE819" s="209"/>
      <c r="HF819" s="209"/>
      <c r="HG819" s="209"/>
      <c r="HH819" s="209"/>
      <c r="HI819" s="209"/>
      <c r="HJ819" s="209"/>
      <c r="HK819" s="209"/>
      <c r="HL819" s="209"/>
      <c r="HM819" s="209"/>
      <c r="HN819" s="209"/>
      <c r="HO819" s="209"/>
      <c r="HP819" s="209"/>
      <c r="HQ819" s="209"/>
      <c r="HR819" s="209"/>
      <c r="HS819" s="209"/>
      <c r="HT819" s="209"/>
      <c r="HU819" s="209"/>
      <c r="HV819" s="209"/>
      <c r="HW819" s="209"/>
      <c r="HX819" s="209"/>
      <c r="HY819" s="209"/>
      <c r="HZ819" s="209"/>
      <c r="IA819" s="209"/>
      <c r="IB819" s="209"/>
      <c r="IC819" s="209"/>
      <c r="ID819" s="209"/>
      <c r="IE819" s="209"/>
      <c r="IF819" s="209"/>
      <c r="IG819" s="209"/>
      <c r="IH819" s="209"/>
      <c r="II819" s="209"/>
      <c r="IJ819" s="209"/>
      <c r="IK819" s="209"/>
      <c r="IL819" s="209"/>
      <c r="IM819" s="209"/>
      <c r="IN819" s="209"/>
      <c r="IO819" s="209"/>
      <c r="IP819" s="209"/>
      <c r="IQ819" s="209"/>
      <c r="IR819" s="209"/>
      <c r="IS819" s="209"/>
      <c r="IT819" s="209"/>
      <c r="IU819" s="209"/>
      <c r="IV819" s="209"/>
      <c r="IW819" s="209"/>
      <c r="IX819" s="209"/>
      <c r="IY819" s="209"/>
      <c r="IZ819" s="209"/>
      <c r="JA819" s="209"/>
      <c r="JB819" s="209"/>
      <c r="JC819" s="209"/>
      <c r="JD819" s="209"/>
      <c r="JE819" s="209"/>
      <c r="JF819" s="209"/>
      <c r="JG819" s="209"/>
    </row>
    <row r="820" spans="102:267" hidden="1">
      <c r="CX820" s="211"/>
      <c r="CY820" s="217"/>
      <c r="CZ820" s="217"/>
      <c r="DA820" s="217"/>
      <c r="DB820" s="462"/>
      <c r="DC820" s="217"/>
      <c r="DD820" s="209"/>
      <c r="DE820" s="209"/>
      <c r="DF820" s="1561"/>
      <c r="DG820" s="1561"/>
      <c r="DH820" s="209"/>
      <c r="DI820" s="209"/>
      <c r="DJ820" s="217"/>
      <c r="DK820" s="209"/>
      <c r="DL820" s="217"/>
      <c r="DM820" s="209"/>
      <c r="DN820" s="209"/>
      <c r="DO820" s="209"/>
      <c r="DP820" s="209"/>
      <c r="DQ820" s="1561"/>
      <c r="DR820" s="209"/>
      <c r="DS820" s="209"/>
      <c r="DT820" s="209"/>
      <c r="DU820" s="209"/>
      <c r="DV820" s="209"/>
      <c r="DW820" s="1561"/>
      <c r="DX820" s="1561"/>
      <c r="DY820" s="209"/>
      <c r="DZ820" s="209"/>
      <c r="EA820" s="209"/>
      <c r="EB820" s="209"/>
      <c r="EC820" s="209"/>
      <c r="ED820" s="209"/>
      <c r="EE820" s="209"/>
      <c r="EF820" s="209"/>
      <c r="EG820" s="209"/>
      <c r="EH820" s="209"/>
      <c r="EI820" s="209"/>
      <c r="EJ820" s="299"/>
      <c r="EK820" s="220"/>
      <c r="EL820" s="209"/>
      <c r="EM820" s="209"/>
      <c r="EN820" s="211"/>
      <c r="EO820" s="211"/>
      <c r="EP820" s="217"/>
      <c r="EQ820" s="209"/>
      <c r="ER820" s="209"/>
      <c r="ES820" s="209"/>
      <c r="ET820" s="209"/>
      <c r="EU820" s="209"/>
      <c r="EV820" s="209"/>
      <c r="EW820" s="209"/>
      <c r="EX820" s="209"/>
      <c r="EY820" s="209"/>
      <c r="EZ820" s="209"/>
      <c r="FA820" s="209"/>
      <c r="FB820" s="209"/>
      <c r="FC820" s="209"/>
      <c r="FD820" s="209"/>
      <c r="FE820" s="209"/>
      <c r="FF820" s="220"/>
      <c r="FG820" s="220"/>
      <c r="FH820" s="209"/>
      <c r="FI820" s="209"/>
      <c r="FJ820" s="209"/>
      <c r="FK820" s="209"/>
      <c r="FL820" s="209"/>
      <c r="FM820" s="209"/>
      <c r="FN820" s="209"/>
      <c r="FO820" s="209"/>
      <c r="FP820" s="209"/>
      <c r="FQ820" s="209"/>
      <c r="FR820" s="209"/>
      <c r="FS820" s="209"/>
      <c r="FT820" s="209"/>
      <c r="FU820" s="209"/>
      <c r="FV820" s="209"/>
      <c r="FW820" s="209"/>
      <c r="FX820" s="209"/>
      <c r="FY820" s="209"/>
      <c r="FZ820" s="209"/>
      <c r="GA820" s="209"/>
      <c r="GB820" s="209"/>
      <c r="GC820" s="209"/>
      <c r="GD820" s="209"/>
      <c r="GE820" s="209"/>
      <c r="GF820" s="209"/>
      <c r="GG820" s="209"/>
      <c r="GH820" s="209"/>
      <c r="GI820" s="209"/>
      <c r="GJ820" s="209"/>
      <c r="GK820" s="209"/>
      <c r="GL820" s="209"/>
      <c r="GM820" s="209"/>
      <c r="GN820" s="209"/>
      <c r="GO820" s="209"/>
      <c r="GP820" s="209"/>
      <c r="GQ820" s="209"/>
      <c r="GR820" s="209"/>
      <c r="GS820" s="209"/>
      <c r="GT820" s="209"/>
      <c r="GU820" s="209"/>
      <c r="GV820" s="209"/>
      <c r="GW820" s="209"/>
      <c r="GX820" s="209"/>
      <c r="GY820" s="209"/>
      <c r="GZ820" s="209"/>
      <c r="HA820" s="209"/>
      <c r="HB820" s="209"/>
      <c r="HC820" s="209"/>
      <c r="HD820" s="209"/>
      <c r="HE820" s="209"/>
      <c r="HF820" s="209"/>
      <c r="HG820" s="209"/>
      <c r="HH820" s="209"/>
      <c r="HI820" s="209"/>
      <c r="HJ820" s="209"/>
      <c r="HK820" s="209"/>
      <c r="HL820" s="209"/>
      <c r="HM820" s="209"/>
      <c r="HN820" s="209"/>
      <c r="HO820" s="209"/>
      <c r="HP820" s="209"/>
      <c r="HQ820" s="209"/>
      <c r="HR820" s="209"/>
      <c r="HS820" s="209"/>
      <c r="HT820" s="209"/>
      <c r="HU820" s="209"/>
      <c r="HV820" s="209"/>
      <c r="HW820" s="209"/>
      <c r="HX820" s="209"/>
      <c r="HY820" s="209"/>
      <c r="HZ820" s="209"/>
      <c r="IA820" s="209"/>
      <c r="IB820" s="209"/>
      <c r="IC820" s="209"/>
      <c r="ID820" s="209"/>
      <c r="IE820" s="209"/>
      <c r="IF820" s="209"/>
      <c r="IG820" s="209"/>
      <c r="IH820" s="209"/>
      <c r="II820" s="209"/>
      <c r="IJ820" s="209"/>
      <c r="IK820" s="209"/>
      <c r="IL820" s="209"/>
      <c r="IM820" s="209"/>
      <c r="IN820" s="209"/>
      <c r="IO820" s="209"/>
      <c r="IP820" s="209"/>
      <c r="IQ820" s="209"/>
      <c r="IR820" s="209"/>
      <c r="IS820" s="209"/>
      <c r="IT820" s="209"/>
      <c r="IU820" s="209"/>
      <c r="IV820" s="209"/>
      <c r="IW820" s="209"/>
      <c r="IX820" s="209"/>
      <c r="IY820" s="209"/>
      <c r="IZ820" s="209"/>
      <c r="JA820" s="209"/>
      <c r="JB820" s="209"/>
      <c r="JC820" s="209"/>
      <c r="JD820" s="209"/>
      <c r="JE820" s="209"/>
      <c r="JF820" s="209"/>
      <c r="JG820" s="209"/>
    </row>
    <row r="821" spans="102:267" hidden="1">
      <c r="CX821" s="211"/>
      <c r="CY821" s="217"/>
      <c r="CZ821" s="217"/>
      <c r="DA821" s="217"/>
      <c r="DB821" s="462"/>
      <c r="DC821" s="217"/>
      <c r="DD821" s="209"/>
      <c r="DE821" s="209"/>
      <c r="DF821" s="1561"/>
      <c r="DG821" s="1561"/>
      <c r="DH821" s="209"/>
      <c r="DI821" s="209"/>
      <c r="DJ821" s="217"/>
      <c r="DK821" s="209"/>
      <c r="DL821" s="217"/>
      <c r="DM821" s="209"/>
      <c r="DN821" s="209"/>
      <c r="DO821" s="209"/>
      <c r="DP821" s="209"/>
      <c r="DQ821" s="1561"/>
      <c r="DR821" s="209"/>
      <c r="DS821" s="209"/>
      <c r="DT821" s="209"/>
      <c r="DU821" s="209"/>
      <c r="DV821" s="209"/>
      <c r="DW821" s="1561"/>
      <c r="DX821" s="1561"/>
      <c r="DY821" s="209"/>
      <c r="DZ821" s="209"/>
      <c r="EA821" s="209"/>
      <c r="EB821" s="209"/>
      <c r="EC821" s="209"/>
      <c r="ED821" s="209"/>
      <c r="EE821" s="209"/>
      <c r="EF821" s="209"/>
      <c r="EG821" s="209"/>
      <c r="EH821" s="209"/>
      <c r="EI821" s="209"/>
      <c r="EJ821" s="299"/>
      <c r="EK821" s="220"/>
      <c r="EL821" s="209"/>
      <c r="EM821" s="209"/>
      <c r="EN821" s="211"/>
      <c r="EO821" s="211"/>
      <c r="EP821" s="217"/>
      <c r="EQ821" s="209"/>
      <c r="ER821" s="209"/>
      <c r="ES821" s="209"/>
      <c r="ET821" s="209"/>
      <c r="EU821" s="209"/>
      <c r="EV821" s="209"/>
      <c r="EW821" s="209"/>
      <c r="EX821" s="209"/>
      <c r="EY821" s="209"/>
      <c r="EZ821" s="209"/>
      <c r="FA821" s="209"/>
      <c r="FB821" s="209"/>
      <c r="FC821" s="209"/>
      <c r="FD821" s="209"/>
      <c r="FE821" s="209"/>
      <c r="FF821" s="220"/>
      <c r="FG821" s="220"/>
      <c r="FH821" s="209"/>
      <c r="FI821" s="209"/>
      <c r="FJ821" s="209"/>
      <c r="FK821" s="209"/>
      <c r="FL821" s="209"/>
      <c r="FM821" s="209"/>
      <c r="FN821" s="209"/>
      <c r="FO821" s="209"/>
      <c r="FP821" s="209"/>
      <c r="FQ821" s="209"/>
      <c r="FR821" s="209"/>
      <c r="FS821" s="209"/>
      <c r="FT821" s="209"/>
      <c r="FU821" s="209"/>
      <c r="FV821" s="209"/>
      <c r="FW821" s="209"/>
      <c r="FX821" s="209"/>
      <c r="FY821" s="209"/>
      <c r="FZ821" s="209"/>
      <c r="GA821" s="209"/>
      <c r="GB821" s="209"/>
      <c r="GC821" s="209"/>
      <c r="GD821" s="209"/>
      <c r="GE821" s="209"/>
      <c r="GF821" s="209"/>
      <c r="GG821" s="209"/>
      <c r="GH821" s="209"/>
      <c r="GI821" s="209"/>
      <c r="GJ821" s="209"/>
      <c r="GK821" s="209"/>
      <c r="GL821" s="209"/>
      <c r="GM821" s="209"/>
      <c r="GN821" s="209"/>
      <c r="GO821" s="209"/>
      <c r="GP821" s="209"/>
      <c r="GQ821" s="209"/>
      <c r="GR821" s="209"/>
      <c r="GS821" s="209"/>
      <c r="GT821" s="209"/>
      <c r="GU821" s="209"/>
      <c r="GV821" s="209"/>
      <c r="GW821" s="209"/>
      <c r="GX821" s="209"/>
      <c r="GY821" s="209"/>
      <c r="GZ821" s="209"/>
      <c r="HA821" s="209"/>
      <c r="HB821" s="209"/>
      <c r="HC821" s="209"/>
      <c r="HD821" s="209"/>
      <c r="HE821" s="209"/>
      <c r="HF821" s="209"/>
      <c r="HG821" s="209"/>
      <c r="HH821" s="209"/>
      <c r="HI821" s="209"/>
      <c r="HJ821" s="209"/>
      <c r="HK821" s="209"/>
      <c r="HL821" s="209"/>
      <c r="HM821" s="209"/>
      <c r="HN821" s="209"/>
      <c r="HO821" s="209"/>
      <c r="HP821" s="209"/>
      <c r="HQ821" s="209"/>
      <c r="HR821" s="209"/>
      <c r="HS821" s="209"/>
      <c r="HT821" s="209"/>
      <c r="HU821" s="209"/>
      <c r="HV821" s="209"/>
      <c r="HW821" s="209"/>
      <c r="HX821" s="209"/>
      <c r="HY821" s="209"/>
      <c r="HZ821" s="209"/>
      <c r="IA821" s="209"/>
      <c r="IB821" s="209"/>
      <c r="IC821" s="209"/>
      <c r="ID821" s="209"/>
      <c r="IE821" s="209"/>
      <c r="IF821" s="209"/>
      <c r="IG821" s="209"/>
      <c r="IH821" s="209"/>
      <c r="II821" s="209"/>
      <c r="IJ821" s="209"/>
      <c r="IK821" s="209"/>
      <c r="IL821" s="209"/>
      <c r="IM821" s="209"/>
      <c r="IN821" s="209"/>
      <c r="IO821" s="209"/>
      <c r="IP821" s="209"/>
      <c r="IQ821" s="209"/>
      <c r="IR821" s="209"/>
      <c r="IS821" s="209"/>
      <c r="IT821" s="209"/>
      <c r="IU821" s="209"/>
      <c r="IV821" s="209"/>
      <c r="IW821" s="209"/>
      <c r="IX821" s="209"/>
      <c r="IY821" s="209"/>
      <c r="IZ821" s="209"/>
      <c r="JA821" s="209"/>
      <c r="JB821" s="209"/>
      <c r="JC821" s="209"/>
      <c r="JD821" s="209"/>
      <c r="JE821" s="209"/>
      <c r="JF821" s="209"/>
      <c r="JG821" s="209"/>
    </row>
    <row r="822" spans="102:267" hidden="1">
      <c r="CX822" s="211"/>
      <c r="CY822" s="217"/>
      <c r="CZ822" s="217"/>
      <c r="DA822" s="217"/>
      <c r="DB822" s="462"/>
      <c r="DC822" s="217"/>
      <c r="DD822" s="209"/>
      <c r="DE822" s="209"/>
      <c r="DF822" s="1561"/>
      <c r="DG822" s="1561"/>
      <c r="DH822" s="209"/>
      <c r="DI822" s="209"/>
      <c r="DJ822" s="217"/>
      <c r="DK822" s="209"/>
      <c r="DL822" s="217"/>
      <c r="DM822" s="209"/>
      <c r="DN822" s="209"/>
      <c r="DO822" s="209"/>
      <c r="DP822" s="209"/>
      <c r="DQ822" s="1561"/>
      <c r="DR822" s="209"/>
      <c r="DS822" s="209"/>
      <c r="DT822" s="209"/>
      <c r="DU822" s="209"/>
      <c r="DV822" s="209"/>
      <c r="DW822" s="1561"/>
      <c r="DX822" s="1561"/>
      <c r="DY822" s="209"/>
      <c r="DZ822" s="209"/>
      <c r="EA822" s="209"/>
      <c r="EB822" s="209"/>
      <c r="EC822" s="209"/>
      <c r="ED822" s="209"/>
      <c r="EE822" s="209"/>
      <c r="EF822" s="209"/>
      <c r="EG822" s="209"/>
      <c r="EH822" s="209"/>
      <c r="EI822" s="209"/>
      <c r="EJ822" s="299"/>
      <c r="EK822" s="220"/>
      <c r="EL822" s="209"/>
      <c r="EM822" s="209"/>
      <c r="EN822" s="211"/>
      <c r="EO822" s="211"/>
      <c r="EP822" s="217"/>
      <c r="EQ822" s="209"/>
      <c r="ER822" s="209"/>
      <c r="ES822" s="209"/>
      <c r="ET822" s="209"/>
      <c r="EU822" s="209"/>
      <c r="EV822" s="209"/>
      <c r="EW822" s="209"/>
      <c r="EX822" s="209"/>
      <c r="EY822" s="209"/>
      <c r="EZ822" s="209"/>
      <c r="FA822" s="209"/>
      <c r="FB822" s="209"/>
      <c r="FC822" s="209"/>
      <c r="FD822" s="209"/>
      <c r="FE822" s="209"/>
      <c r="FF822" s="220"/>
      <c r="FG822" s="220"/>
      <c r="FH822" s="209"/>
      <c r="FI822" s="209"/>
      <c r="FJ822" s="209"/>
      <c r="FK822" s="209"/>
      <c r="FL822" s="209"/>
      <c r="FM822" s="209"/>
      <c r="FN822" s="209"/>
      <c r="FO822" s="209"/>
      <c r="FP822" s="209"/>
      <c r="FQ822" s="209"/>
      <c r="FR822" s="209"/>
      <c r="FS822" s="209"/>
      <c r="FT822" s="209"/>
      <c r="FU822" s="209"/>
      <c r="FV822" s="209"/>
      <c r="FW822" s="209"/>
      <c r="FX822" s="209"/>
      <c r="FY822" s="209"/>
      <c r="FZ822" s="209"/>
      <c r="GA822" s="209"/>
      <c r="GB822" s="209"/>
      <c r="GC822" s="209"/>
      <c r="GD822" s="209"/>
      <c r="GE822" s="209"/>
      <c r="GF822" s="209"/>
      <c r="GG822" s="209"/>
      <c r="GH822" s="209"/>
      <c r="GI822" s="209"/>
      <c r="GJ822" s="209"/>
      <c r="GK822" s="209"/>
      <c r="GL822" s="209"/>
      <c r="GM822" s="209"/>
      <c r="GN822" s="209"/>
      <c r="GO822" s="209"/>
      <c r="GP822" s="209"/>
      <c r="GQ822" s="209"/>
      <c r="GR822" s="209"/>
      <c r="GS822" s="209"/>
      <c r="GT822" s="209"/>
      <c r="GU822" s="209"/>
      <c r="GV822" s="209"/>
      <c r="GW822" s="209"/>
      <c r="GX822" s="209"/>
      <c r="GY822" s="209"/>
      <c r="GZ822" s="209"/>
      <c r="HA822" s="209"/>
      <c r="HB822" s="209"/>
      <c r="HC822" s="209"/>
      <c r="HD822" s="209"/>
      <c r="HE822" s="209"/>
      <c r="HF822" s="209"/>
      <c r="HG822" s="209"/>
      <c r="HH822" s="209"/>
      <c r="HI822" s="209"/>
      <c r="HJ822" s="209"/>
      <c r="HK822" s="209"/>
      <c r="HL822" s="209"/>
      <c r="HM822" s="209"/>
      <c r="HN822" s="209"/>
      <c r="HO822" s="209"/>
      <c r="HP822" s="209"/>
      <c r="HQ822" s="209"/>
      <c r="HR822" s="209"/>
      <c r="HS822" s="209"/>
      <c r="HT822" s="209"/>
      <c r="HU822" s="209"/>
      <c r="HV822" s="209"/>
      <c r="HW822" s="209"/>
      <c r="HX822" s="209"/>
      <c r="HY822" s="209"/>
      <c r="HZ822" s="209"/>
      <c r="IA822" s="209"/>
      <c r="IB822" s="209"/>
      <c r="IC822" s="209"/>
      <c r="ID822" s="209"/>
      <c r="IE822" s="209"/>
      <c r="IF822" s="209"/>
      <c r="IG822" s="209"/>
      <c r="IH822" s="209"/>
      <c r="II822" s="209"/>
      <c r="IJ822" s="209"/>
      <c r="IK822" s="209"/>
      <c r="IL822" s="209"/>
      <c r="IM822" s="209"/>
      <c r="IN822" s="209"/>
      <c r="IO822" s="209"/>
      <c r="IP822" s="209"/>
      <c r="IQ822" s="209"/>
      <c r="IR822" s="209"/>
      <c r="IS822" s="209"/>
      <c r="IT822" s="209"/>
      <c r="IU822" s="209"/>
      <c r="IV822" s="209"/>
      <c r="IW822" s="209"/>
      <c r="IX822" s="209"/>
      <c r="IY822" s="209"/>
      <c r="IZ822" s="209"/>
      <c r="JA822" s="209"/>
      <c r="JB822" s="209"/>
      <c r="JC822" s="209"/>
      <c r="JD822" s="209"/>
      <c r="JE822" s="209"/>
      <c r="JF822" s="209"/>
      <c r="JG822" s="209"/>
    </row>
    <row r="823" spans="102:267" hidden="1">
      <c r="CX823" s="211"/>
      <c r="CY823" s="217"/>
      <c r="CZ823" s="217"/>
      <c r="DA823" s="217"/>
      <c r="DB823" s="462"/>
      <c r="DC823" s="217"/>
      <c r="DD823" s="209"/>
      <c r="DE823" s="209"/>
      <c r="DF823" s="1561"/>
      <c r="DG823" s="1561"/>
      <c r="DH823" s="209"/>
      <c r="DI823" s="209"/>
      <c r="DJ823" s="217"/>
      <c r="DK823" s="209"/>
      <c r="DL823" s="217"/>
      <c r="DM823" s="209"/>
      <c r="DN823" s="209"/>
      <c r="DO823" s="209"/>
      <c r="DP823" s="209"/>
      <c r="DQ823" s="1561"/>
      <c r="DR823" s="209"/>
      <c r="DS823" s="209"/>
      <c r="DT823" s="209"/>
      <c r="DU823" s="209"/>
      <c r="DV823" s="209"/>
      <c r="DW823" s="1561"/>
      <c r="DX823" s="1561"/>
      <c r="DY823" s="209"/>
      <c r="DZ823" s="209"/>
      <c r="EA823" s="209"/>
      <c r="EB823" s="209"/>
      <c r="EC823" s="209"/>
      <c r="ED823" s="209"/>
      <c r="EE823" s="209"/>
      <c r="EF823" s="209"/>
      <c r="EG823" s="209"/>
      <c r="EH823" s="209"/>
      <c r="EI823" s="209"/>
      <c r="EJ823" s="299"/>
      <c r="EK823" s="220"/>
      <c r="EL823" s="209"/>
      <c r="EM823" s="209"/>
      <c r="EN823" s="211"/>
      <c r="EO823" s="211"/>
      <c r="EP823" s="217"/>
      <c r="EQ823" s="209"/>
      <c r="ER823" s="209"/>
      <c r="ES823" s="209"/>
      <c r="ET823" s="209"/>
      <c r="EU823" s="209"/>
      <c r="EV823" s="209"/>
      <c r="EW823" s="209"/>
      <c r="EX823" s="209"/>
      <c r="EY823" s="209"/>
      <c r="EZ823" s="209"/>
      <c r="FA823" s="209"/>
      <c r="FB823" s="209"/>
      <c r="FC823" s="209"/>
      <c r="FD823" s="209"/>
      <c r="FE823" s="209"/>
      <c r="FF823" s="220"/>
      <c r="FG823" s="220"/>
      <c r="FH823" s="209"/>
      <c r="FI823" s="209"/>
      <c r="FJ823" s="209"/>
      <c r="FK823" s="209"/>
      <c r="FL823" s="209"/>
      <c r="FM823" s="209"/>
      <c r="FN823" s="209"/>
      <c r="FO823" s="209"/>
      <c r="FP823" s="209"/>
      <c r="FQ823" s="209"/>
      <c r="FR823" s="209"/>
      <c r="FS823" s="209"/>
      <c r="FT823" s="209"/>
      <c r="FU823" s="209"/>
      <c r="FV823" s="209"/>
      <c r="FW823" s="209"/>
      <c r="FX823" s="209"/>
      <c r="FY823" s="209"/>
      <c r="FZ823" s="209"/>
      <c r="GA823" s="209"/>
      <c r="GB823" s="209"/>
      <c r="GC823" s="209"/>
      <c r="GD823" s="209"/>
      <c r="GE823" s="209"/>
      <c r="GF823" s="209"/>
      <c r="GG823" s="209"/>
      <c r="GH823" s="209"/>
      <c r="GI823" s="209"/>
      <c r="GJ823" s="209"/>
      <c r="GK823" s="209"/>
      <c r="GL823" s="209"/>
      <c r="GM823" s="209"/>
      <c r="GN823" s="209"/>
      <c r="GO823" s="209"/>
      <c r="GP823" s="209"/>
      <c r="GQ823" s="209"/>
      <c r="GR823" s="209"/>
      <c r="GS823" s="209"/>
      <c r="GT823" s="209"/>
      <c r="GU823" s="209"/>
      <c r="GV823" s="209"/>
      <c r="GW823" s="209"/>
      <c r="GX823" s="209"/>
      <c r="GY823" s="209"/>
      <c r="GZ823" s="209"/>
      <c r="HA823" s="209"/>
      <c r="HB823" s="209"/>
      <c r="HC823" s="209"/>
      <c r="HD823" s="209"/>
      <c r="HE823" s="209"/>
      <c r="HF823" s="209"/>
      <c r="HG823" s="209"/>
      <c r="HH823" s="209"/>
      <c r="HI823" s="209"/>
      <c r="HJ823" s="209"/>
      <c r="HK823" s="209"/>
      <c r="HL823" s="209"/>
      <c r="HM823" s="209"/>
      <c r="HN823" s="209"/>
      <c r="HO823" s="209"/>
      <c r="HP823" s="209"/>
      <c r="HQ823" s="209"/>
      <c r="HR823" s="209"/>
      <c r="HS823" s="209"/>
      <c r="HT823" s="209"/>
      <c r="HU823" s="209"/>
      <c r="HV823" s="209"/>
      <c r="HW823" s="209"/>
      <c r="HX823" s="209"/>
      <c r="HY823" s="209"/>
      <c r="HZ823" s="209"/>
      <c r="IA823" s="209"/>
      <c r="IB823" s="209"/>
      <c r="IC823" s="209"/>
      <c r="ID823" s="209"/>
      <c r="IE823" s="209"/>
      <c r="IF823" s="209"/>
      <c r="IG823" s="209"/>
      <c r="IH823" s="209"/>
      <c r="II823" s="209"/>
      <c r="IJ823" s="209"/>
      <c r="IK823" s="209"/>
      <c r="IL823" s="209"/>
      <c r="IM823" s="209"/>
      <c r="IN823" s="209"/>
      <c r="IO823" s="209"/>
      <c r="IP823" s="209"/>
      <c r="IQ823" s="209"/>
      <c r="IR823" s="209"/>
      <c r="IS823" s="209"/>
      <c r="IT823" s="209"/>
      <c r="IU823" s="209"/>
      <c r="IV823" s="209"/>
      <c r="IW823" s="209"/>
      <c r="IX823" s="209"/>
      <c r="IY823" s="209"/>
      <c r="IZ823" s="209"/>
      <c r="JA823" s="209"/>
      <c r="JB823" s="209"/>
      <c r="JC823" s="209"/>
      <c r="JD823" s="209"/>
      <c r="JE823" s="209"/>
      <c r="JF823" s="209"/>
      <c r="JG823" s="209"/>
    </row>
    <row r="824" spans="102:267" hidden="1">
      <c r="CX824" s="211"/>
      <c r="CY824" s="217"/>
      <c r="CZ824" s="217"/>
      <c r="DA824" s="217"/>
      <c r="DB824" s="462"/>
      <c r="DC824" s="217"/>
      <c r="DD824" s="209"/>
      <c r="DE824" s="209"/>
      <c r="DF824" s="1561"/>
      <c r="DG824" s="1561"/>
      <c r="DH824" s="209"/>
      <c r="DI824" s="209"/>
      <c r="DJ824" s="217"/>
      <c r="DK824" s="209"/>
      <c r="DL824" s="217"/>
      <c r="DM824" s="209"/>
      <c r="DN824" s="209"/>
      <c r="DO824" s="209"/>
      <c r="DP824" s="209"/>
      <c r="DQ824" s="1561"/>
      <c r="DR824" s="209"/>
      <c r="DS824" s="209"/>
      <c r="DT824" s="209"/>
      <c r="DU824" s="209"/>
      <c r="DV824" s="209"/>
      <c r="DW824" s="1561"/>
      <c r="DX824" s="1561"/>
      <c r="DY824" s="209"/>
      <c r="DZ824" s="209"/>
      <c r="EA824" s="209"/>
      <c r="EB824" s="209"/>
      <c r="EC824" s="209"/>
      <c r="ED824" s="209"/>
      <c r="EE824" s="209"/>
      <c r="EF824" s="209"/>
      <c r="EG824" s="209"/>
      <c r="EH824" s="209"/>
      <c r="EI824" s="209"/>
      <c r="EJ824" s="299"/>
      <c r="EK824" s="220"/>
      <c r="EL824" s="209"/>
      <c r="EM824" s="209"/>
      <c r="EN824" s="211"/>
      <c r="EO824" s="211"/>
      <c r="EP824" s="217"/>
      <c r="EQ824" s="209"/>
      <c r="ER824" s="209"/>
      <c r="ES824" s="209"/>
      <c r="ET824" s="209"/>
      <c r="EU824" s="209"/>
      <c r="EV824" s="209"/>
      <c r="EW824" s="209"/>
      <c r="EX824" s="209"/>
      <c r="EY824" s="209"/>
      <c r="EZ824" s="209"/>
      <c r="FA824" s="209"/>
      <c r="FB824" s="209"/>
      <c r="FC824" s="209"/>
      <c r="FD824" s="209"/>
      <c r="FE824" s="209"/>
      <c r="FF824" s="220"/>
      <c r="FG824" s="220"/>
      <c r="FH824" s="209"/>
      <c r="FI824" s="209"/>
      <c r="FJ824" s="209"/>
      <c r="FK824" s="209"/>
      <c r="FL824" s="209"/>
      <c r="FM824" s="209"/>
      <c r="FN824" s="209"/>
      <c r="FO824" s="209"/>
      <c r="FP824" s="209"/>
      <c r="FQ824" s="209"/>
      <c r="FR824" s="209"/>
      <c r="FS824" s="209"/>
      <c r="FT824" s="209"/>
      <c r="FU824" s="209"/>
      <c r="FV824" s="209"/>
      <c r="FW824" s="209"/>
      <c r="FX824" s="209"/>
      <c r="FY824" s="209"/>
      <c r="FZ824" s="209"/>
      <c r="GA824" s="209"/>
      <c r="GB824" s="209"/>
      <c r="GC824" s="209"/>
      <c r="GD824" s="209"/>
      <c r="GE824" s="209"/>
      <c r="GF824" s="209"/>
      <c r="GG824" s="209"/>
      <c r="GH824" s="209"/>
      <c r="GI824" s="209"/>
      <c r="GJ824" s="209"/>
      <c r="GK824" s="209"/>
      <c r="GL824" s="209"/>
      <c r="GM824" s="209"/>
      <c r="GN824" s="209"/>
      <c r="GO824" s="209"/>
      <c r="GP824" s="209"/>
      <c r="GQ824" s="209"/>
      <c r="GR824" s="209"/>
      <c r="GS824" s="209"/>
      <c r="GT824" s="209"/>
      <c r="GU824" s="209"/>
      <c r="GV824" s="209"/>
      <c r="GW824" s="209"/>
      <c r="GX824" s="209"/>
      <c r="GY824" s="209"/>
      <c r="GZ824" s="209"/>
      <c r="HA824" s="209"/>
      <c r="HB824" s="209"/>
      <c r="HC824" s="209"/>
      <c r="HD824" s="209"/>
      <c r="HE824" s="209"/>
      <c r="HF824" s="209"/>
      <c r="HG824" s="209"/>
      <c r="HH824" s="209"/>
      <c r="HI824" s="209"/>
      <c r="HJ824" s="209"/>
      <c r="HK824" s="209"/>
      <c r="HL824" s="209"/>
      <c r="HM824" s="209"/>
      <c r="HN824" s="209"/>
      <c r="HO824" s="209"/>
      <c r="HP824" s="209"/>
      <c r="HQ824" s="209"/>
      <c r="HR824" s="209"/>
      <c r="HS824" s="209"/>
      <c r="HT824" s="209"/>
      <c r="HU824" s="209"/>
      <c r="HV824" s="209"/>
      <c r="HW824" s="209"/>
      <c r="HX824" s="209"/>
      <c r="HY824" s="209"/>
      <c r="HZ824" s="209"/>
      <c r="IA824" s="209"/>
      <c r="IB824" s="209"/>
      <c r="IC824" s="209"/>
      <c r="ID824" s="209"/>
      <c r="IE824" s="209"/>
      <c r="IF824" s="209"/>
      <c r="IG824" s="209"/>
      <c r="IH824" s="209"/>
      <c r="II824" s="209"/>
      <c r="IJ824" s="209"/>
      <c r="IK824" s="209"/>
      <c r="IL824" s="209"/>
      <c r="IM824" s="209"/>
      <c r="IN824" s="209"/>
      <c r="IO824" s="209"/>
      <c r="IP824" s="209"/>
      <c r="IQ824" s="209"/>
      <c r="IR824" s="209"/>
      <c r="IS824" s="209"/>
      <c r="IT824" s="209"/>
      <c r="IU824" s="209"/>
      <c r="IV824" s="209"/>
      <c r="IW824" s="209"/>
      <c r="IX824" s="209"/>
      <c r="IY824" s="209"/>
      <c r="IZ824" s="209"/>
      <c r="JA824" s="209"/>
      <c r="JB824" s="209"/>
      <c r="JC824" s="209"/>
      <c r="JD824" s="209"/>
      <c r="JE824" s="209"/>
      <c r="JF824" s="209"/>
      <c r="JG824" s="209"/>
    </row>
    <row r="825" spans="102:267" hidden="1">
      <c r="CX825" s="211"/>
      <c r="CY825" s="217"/>
      <c r="CZ825" s="217"/>
      <c r="DA825" s="217"/>
      <c r="DB825" s="462"/>
      <c r="DC825" s="217"/>
      <c r="DD825" s="209"/>
      <c r="DE825" s="209"/>
      <c r="DF825" s="1561"/>
      <c r="DG825" s="1561"/>
      <c r="DH825" s="209"/>
      <c r="DI825" s="209"/>
      <c r="DJ825" s="217"/>
      <c r="DK825" s="209"/>
      <c r="DL825" s="217"/>
      <c r="DM825" s="209"/>
      <c r="DN825" s="209"/>
      <c r="DO825" s="209"/>
      <c r="DP825" s="209"/>
      <c r="DQ825" s="1561"/>
      <c r="DR825" s="209"/>
      <c r="DS825" s="209"/>
      <c r="DT825" s="209"/>
      <c r="DU825" s="209"/>
      <c r="DV825" s="209"/>
      <c r="DW825" s="1561"/>
      <c r="DX825" s="1561"/>
      <c r="DY825" s="209"/>
      <c r="DZ825" s="209"/>
      <c r="EA825" s="209"/>
      <c r="EB825" s="209"/>
      <c r="EC825" s="209"/>
      <c r="ED825" s="209"/>
      <c r="EE825" s="209"/>
      <c r="EF825" s="209"/>
      <c r="EG825" s="209"/>
      <c r="EH825" s="209"/>
      <c r="EI825" s="209"/>
      <c r="EJ825" s="299"/>
      <c r="EK825" s="220"/>
      <c r="EL825" s="209"/>
      <c r="EM825" s="209"/>
      <c r="EN825" s="211"/>
      <c r="EO825" s="211"/>
      <c r="EP825" s="217"/>
      <c r="EQ825" s="209"/>
      <c r="ER825" s="209"/>
      <c r="ES825" s="209"/>
      <c r="ET825" s="209"/>
      <c r="EU825" s="209"/>
      <c r="EV825" s="209"/>
      <c r="EW825" s="209"/>
      <c r="EX825" s="209"/>
      <c r="EY825" s="209"/>
      <c r="EZ825" s="209"/>
      <c r="FA825" s="209"/>
      <c r="FB825" s="209"/>
      <c r="FC825" s="209"/>
      <c r="FD825" s="209"/>
      <c r="FE825" s="209"/>
      <c r="FF825" s="220"/>
      <c r="FG825" s="220"/>
      <c r="FH825" s="209"/>
      <c r="FI825" s="209"/>
      <c r="FJ825" s="209"/>
      <c r="FK825" s="209"/>
      <c r="FL825" s="209"/>
      <c r="FM825" s="209"/>
      <c r="FN825" s="209"/>
      <c r="FO825" s="209"/>
      <c r="FP825" s="209"/>
      <c r="FQ825" s="209"/>
      <c r="FR825" s="209"/>
      <c r="FS825" s="209"/>
      <c r="FT825" s="209"/>
      <c r="FU825" s="209"/>
      <c r="FV825" s="209"/>
      <c r="FW825" s="209"/>
      <c r="FX825" s="209"/>
      <c r="FY825" s="209"/>
      <c r="FZ825" s="209"/>
      <c r="GA825" s="209"/>
      <c r="GB825" s="209"/>
      <c r="GC825" s="209"/>
      <c r="GD825" s="209"/>
      <c r="GE825" s="209"/>
      <c r="GF825" s="209"/>
      <c r="GG825" s="209"/>
      <c r="GH825" s="209"/>
      <c r="GI825" s="209"/>
      <c r="GJ825" s="209"/>
      <c r="GK825" s="209"/>
      <c r="GL825" s="209"/>
      <c r="GM825" s="209"/>
      <c r="GN825" s="209"/>
      <c r="GO825" s="209"/>
      <c r="GP825" s="209"/>
      <c r="GQ825" s="209"/>
      <c r="GR825" s="209"/>
      <c r="GS825" s="209"/>
      <c r="GT825" s="209"/>
      <c r="GU825" s="209"/>
      <c r="GV825" s="209"/>
      <c r="GW825" s="209"/>
      <c r="GX825" s="209"/>
      <c r="GY825" s="209"/>
      <c r="GZ825" s="209"/>
      <c r="HA825" s="209"/>
      <c r="HB825" s="209"/>
      <c r="HC825" s="209"/>
      <c r="HD825" s="209"/>
      <c r="HE825" s="209"/>
      <c r="HF825" s="209"/>
      <c r="HG825" s="209"/>
      <c r="HH825" s="209"/>
      <c r="HI825" s="209"/>
      <c r="HJ825" s="209"/>
      <c r="HK825" s="209"/>
      <c r="HL825" s="209"/>
      <c r="HM825" s="209"/>
      <c r="HN825" s="209"/>
      <c r="HO825" s="209"/>
      <c r="HP825" s="209"/>
      <c r="HQ825" s="209"/>
      <c r="HR825" s="209"/>
      <c r="HS825" s="209"/>
      <c r="HT825" s="209"/>
      <c r="HU825" s="209"/>
      <c r="HV825" s="209"/>
      <c r="HW825" s="209"/>
      <c r="HX825" s="209"/>
      <c r="HY825" s="209"/>
      <c r="HZ825" s="209"/>
      <c r="IA825" s="209"/>
      <c r="IB825" s="209"/>
      <c r="IC825" s="209"/>
      <c r="ID825" s="209"/>
      <c r="IE825" s="209"/>
      <c r="IF825" s="209"/>
      <c r="IG825" s="209"/>
      <c r="IH825" s="209"/>
      <c r="II825" s="209"/>
      <c r="IJ825" s="209"/>
      <c r="IK825" s="209"/>
      <c r="IL825" s="209"/>
      <c r="IM825" s="209"/>
      <c r="IN825" s="209"/>
      <c r="IO825" s="209"/>
      <c r="IP825" s="209"/>
      <c r="IQ825" s="209"/>
      <c r="IR825" s="209"/>
      <c r="IS825" s="209"/>
      <c r="IT825" s="209"/>
      <c r="IU825" s="209"/>
      <c r="IV825" s="209"/>
      <c r="IW825" s="209"/>
      <c r="IX825" s="209"/>
      <c r="IY825" s="209"/>
      <c r="IZ825" s="209"/>
      <c r="JA825" s="209"/>
      <c r="JB825" s="209"/>
      <c r="JC825" s="209"/>
      <c r="JD825" s="209"/>
      <c r="JE825" s="209"/>
      <c r="JF825" s="209"/>
      <c r="JG825" s="209"/>
    </row>
    <row r="826" spans="102:267" hidden="1">
      <c r="CX826" s="211"/>
      <c r="CY826" s="217"/>
      <c r="CZ826" s="217"/>
      <c r="DA826" s="217"/>
      <c r="DB826" s="462"/>
      <c r="DC826" s="217"/>
      <c r="DD826" s="209"/>
      <c r="DE826" s="209"/>
      <c r="DF826" s="1561"/>
      <c r="DG826" s="1561"/>
      <c r="DH826" s="209"/>
      <c r="DI826" s="209"/>
      <c r="DJ826" s="217"/>
      <c r="DK826" s="209"/>
      <c r="DL826" s="217"/>
      <c r="DM826" s="209"/>
      <c r="DN826" s="209"/>
      <c r="DO826" s="209"/>
      <c r="DP826" s="209"/>
      <c r="DQ826" s="1561"/>
      <c r="DR826" s="209"/>
      <c r="DS826" s="209"/>
      <c r="DT826" s="209"/>
      <c r="DU826" s="209"/>
      <c r="DV826" s="209"/>
      <c r="DW826" s="1561"/>
      <c r="DX826" s="1561"/>
      <c r="DY826" s="209"/>
      <c r="DZ826" s="209"/>
      <c r="EA826" s="209"/>
      <c r="EB826" s="209"/>
      <c r="EC826" s="209"/>
      <c r="ED826" s="209"/>
      <c r="EE826" s="209"/>
      <c r="EF826" s="209"/>
      <c r="EG826" s="209"/>
      <c r="EH826" s="209"/>
      <c r="EI826" s="209"/>
      <c r="EJ826" s="299"/>
      <c r="EK826" s="220"/>
      <c r="EL826" s="209"/>
      <c r="EM826" s="209"/>
      <c r="EN826" s="211"/>
      <c r="EO826" s="211"/>
      <c r="EP826" s="217"/>
      <c r="EQ826" s="209"/>
      <c r="ER826" s="209"/>
      <c r="ES826" s="209"/>
      <c r="ET826" s="209"/>
      <c r="EU826" s="209"/>
      <c r="EV826" s="209"/>
      <c r="EW826" s="209"/>
      <c r="EX826" s="209"/>
      <c r="EY826" s="209"/>
      <c r="EZ826" s="209"/>
      <c r="FA826" s="209"/>
      <c r="FB826" s="209"/>
      <c r="FC826" s="209"/>
      <c r="FD826" s="209"/>
      <c r="FE826" s="209"/>
      <c r="FF826" s="220"/>
      <c r="FG826" s="220"/>
      <c r="FH826" s="209"/>
      <c r="FI826" s="209"/>
      <c r="FJ826" s="209"/>
      <c r="FK826" s="209"/>
      <c r="FL826" s="209"/>
      <c r="FM826" s="209"/>
      <c r="FN826" s="209"/>
      <c r="FO826" s="209"/>
      <c r="FP826" s="209"/>
      <c r="FQ826" s="209"/>
      <c r="FR826" s="209"/>
      <c r="FS826" s="209"/>
      <c r="FT826" s="209"/>
      <c r="FU826" s="209"/>
      <c r="FV826" s="209"/>
      <c r="FW826" s="209"/>
      <c r="FX826" s="209"/>
      <c r="FY826" s="209"/>
      <c r="FZ826" s="209"/>
      <c r="GA826" s="209"/>
      <c r="GB826" s="209"/>
      <c r="GC826" s="209"/>
      <c r="GD826" s="209"/>
      <c r="GE826" s="209"/>
      <c r="GF826" s="209"/>
      <c r="GG826" s="209"/>
      <c r="GH826" s="209"/>
      <c r="GI826" s="209"/>
      <c r="GJ826" s="209"/>
      <c r="GK826" s="209"/>
      <c r="GL826" s="209"/>
      <c r="GM826" s="209"/>
      <c r="GN826" s="209"/>
      <c r="GO826" s="209"/>
      <c r="GP826" s="209"/>
      <c r="GQ826" s="209"/>
      <c r="GR826" s="209"/>
      <c r="GS826" s="209"/>
      <c r="GT826" s="209"/>
      <c r="GU826" s="209"/>
      <c r="GV826" s="209"/>
      <c r="GW826" s="209"/>
      <c r="GX826" s="209"/>
      <c r="GY826" s="209"/>
      <c r="GZ826" s="209"/>
      <c r="HA826" s="209"/>
      <c r="HB826" s="209"/>
      <c r="HC826" s="209"/>
      <c r="HD826" s="209"/>
      <c r="HE826" s="209"/>
      <c r="HF826" s="209"/>
      <c r="HG826" s="209"/>
      <c r="HH826" s="209"/>
      <c r="HI826" s="209"/>
      <c r="HJ826" s="209"/>
      <c r="HK826" s="209"/>
      <c r="HL826" s="209"/>
      <c r="HM826" s="209"/>
      <c r="HN826" s="209"/>
      <c r="HO826" s="209"/>
      <c r="HP826" s="209"/>
      <c r="HQ826" s="209"/>
      <c r="HR826" s="209"/>
      <c r="HS826" s="209"/>
      <c r="HT826" s="209"/>
      <c r="HU826" s="209"/>
      <c r="HV826" s="209"/>
      <c r="HW826" s="209"/>
      <c r="HX826" s="209"/>
      <c r="HY826" s="209"/>
      <c r="HZ826" s="209"/>
      <c r="IA826" s="209"/>
      <c r="IB826" s="209"/>
      <c r="IC826" s="209"/>
      <c r="ID826" s="209"/>
      <c r="IE826" s="209"/>
      <c r="IF826" s="209"/>
      <c r="IG826" s="209"/>
      <c r="IH826" s="209"/>
      <c r="II826" s="209"/>
      <c r="IJ826" s="209"/>
      <c r="IK826" s="209"/>
      <c r="IL826" s="209"/>
      <c r="IM826" s="209"/>
      <c r="IN826" s="209"/>
      <c r="IO826" s="209"/>
      <c r="IP826" s="209"/>
      <c r="IQ826" s="209"/>
      <c r="IR826" s="209"/>
      <c r="IS826" s="209"/>
      <c r="IT826" s="209"/>
      <c r="IU826" s="209"/>
      <c r="IV826" s="209"/>
      <c r="IW826" s="209"/>
      <c r="IX826" s="209"/>
      <c r="IY826" s="209"/>
      <c r="IZ826" s="209"/>
      <c r="JA826" s="209"/>
      <c r="JB826" s="209"/>
      <c r="JC826" s="209"/>
      <c r="JD826" s="209"/>
      <c r="JE826" s="209"/>
      <c r="JF826" s="209"/>
      <c r="JG826" s="209"/>
    </row>
    <row r="827" spans="102:267" hidden="1">
      <c r="CX827" s="211"/>
      <c r="CY827" s="217"/>
      <c r="CZ827" s="217"/>
      <c r="DA827" s="217"/>
      <c r="DB827" s="462"/>
      <c r="DC827" s="217"/>
      <c r="DD827" s="209"/>
      <c r="DE827" s="209"/>
      <c r="DF827" s="1561"/>
      <c r="DG827" s="1561"/>
      <c r="DH827" s="209"/>
      <c r="DI827" s="209"/>
      <c r="DJ827" s="217"/>
      <c r="DK827" s="209"/>
      <c r="DL827" s="217"/>
      <c r="DM827" s="209"/>
      <c r="DN827" s="209"/>
      <c r="DO827" s="209"/>
      <c r="DP827" s="209"/>
      <c r="DQ827" s="1561"/>
      <c r="DR827" s="209"/>
      <c r="DS827" s="209"/>
      <c r="DT827" s="209"/>
      <c r="DU827" s="209"/>
      <c r="DV827" s="209"/>
      <c r="DW827" s="1561"/>
      <c r="DX827" s="1561"/>
      <c r="DY827" s="209"/>
      <c r="DZ827" s="209"/>
      <c r="EA827" s="209"/>
      <c r="EB827" s="209"/>
      <c r="EC827" s="209"/>
      <c r="ED827" s="209"/>
      <c r="EE827" s="209"/>
      <c r="EF827" s="209"/>
      <c r="EG827" s="209"/>
      <c r="EH827" s="209"/>
      <c r="EI827" s="209"/>
      <c r="EJ827" s="299"/>
      <c r="EK827" s="220"/>
      <c r="EL827" s="209"/>
      <c r="EM827" s="209"/>
      <c r="EN827" s="211"/>
      <c r="EO827" s="211"/>
      <c r="EP827" s="217"/>
      <c r="EQ827" s="209"/>
      <c r="ER827" s="209"/>
      <c r="ES827" s="209"/>
      <c r="ET827" s="209"/>
      <c r="EU827" s="209"/>
      <c r="EV827" s="209"/>
      <c r="EW827" s="209"/>
      <c r="EX827" s="209"/>
      <c r="EY827" s="209"/>
      <c r="EZ827" s="209"/>
      <c r="FA827" s="209"/>
      <c r="FB827" s="209"/>
      <c r="FC827" s="209"/>
      <c r="FD827" s="209"/>
      <c r="FE827" s="209"/>
      <c r="FF827" s="220"/>
      <c r="FG827" s="220"/>
      <c r="FH827" s="209"/>
      <c r="FI827" s="209"/>
      <c r="FJ827" s="209"/>
      <c r="FK827" s="209"/>
      <c r="FL827" s="209"/>
      <c r="FM827" s="209"/>
      <c r="FN827" s="209"/>
      <c r="FO827" s="209"/>
      <c r="FP827" s="209"/>
      <c r="FQ827" s="209"/>
      <c r="FR827" s="209"/>
      <c r="FS827" s="209"/>
      <c r="FT827" s="209"/>
      <c r="FU827" s="209"/>
      <c r="FV827" s="209"/>
      <c r="FW827" s="209"/>
      <c r="FX827" s="209"/>
      <c r="FY827" s="209"/>
      <c r="FZ827" s="209"/>
      <c r="GA827" s="209"/>
      <c r="GB827" s="209"/>
      <c r="GC827" s="209"/>
      <c r="GD827" s="209"/>
      <c r="GE827" s="209"/>
      <c r="GF827" s="209"/>
      <c r="GG827" s="209"/>
      <c r="GH827" s="209"/>
      <c r="GI827" s="209"/>
      <c r="GJ827" s="209"/>
      <c r="GK827" s="209"/>
      <c r="GL827" s="209"/>
      <c r="GM827" s="209"/>
      <c r="GN827" s="209"/>
      <c r="GO827" s="209"/>
      <c r="GP827" s="209"/>
      <c r="GQ827" s="209"/>
      <c r="GR827" s="209"/>
      <c r="GS827" s="209"/>
      <c r="GT827" s="209"/>
      <c r="GU827" s="209"/>
      <c r="GV827" s="209"/>
      <c r="GW827" s="209"/>
      <c r="GX827" s="209"/>
      <c r="GY827" s="209"/>
      <c r="GZ827" s="209"/>
      <c r="HA827" s="209"/>
      <c r="HB827" s="209"/>
      <c r="HC827" s="209"/>
      <c r="HD827" s="209"/>
      <c r="HE827" s="209"/>
      <c r="HF827" s="209"/>
      <c r="HG827" s="209"/>
      <c r="HH827" s="209"/>
      <c r="HI827" s="209"/>
      <c r="HJ827" s="209"/>
      <c r="HK827" s="209"/>
      <c r="HL827" s="209"/>
      <c r="HM827" s="209"/>
      <c r="HN827" s="209"/>
      <c r="HO827" s="209"/>
      <c r="HP827" s="209"/>
      <c r="HQ827" s="209"/>
      <c r="HR827" s="209"/>
      <c r="HS827" s="209"/>
      <c r="HT827" s="209"/>
      <c r="HU827" s="209"/>
      <c r="HV827" s="209"/>
      <c r="HW827" s="209"/>
      <c r="HX827" s="209"/>
      <c r="HY827" s="209"/>
      <c r="HZ827" s="209"/>
      <c r="IA827" s="209"/>
      <c r="IB827" s="209"/>
      <c r="IC827" s="209"/>
      <c r="ID827" s="209"/>
      <c r="IE827" s="209"/>
      <c r="IF827" s="209"/>
      <c r="IG827" s="209"/>
      <c r="IH827" s="209"/>
      <c r="II827" s="209"/>
      <c r="IJ827" s="209"/>
      <c r="IK827" s="209"/>
      <c r="IL827" s="209"/>
      <c r="IM827" s="209"/>
      <c r="IN827" s="209"/>
      <c r="IO827" s="209"/>
      <c r="IP827" s="209"/>
      <c r="IQ827" s="209"/>
      <c r="IR827" s="209"/>
      <c r="IS827" s="209"/>
      <c r="IT827" s="209"/>
      <c r="IU827" s="209"/>
      <c r="IV827" s="209"/>
      <c r="IW827" s="209"/>
      <c r="IX827" s="209"/>
      <c r="IY827" s="209"/>
      <c r="IZ827" s="209"/>
      <c r="JA827" s="209"/>
      <c r="JB827" s="209"/>
      <c r="JC827" s="209"/>
      <c r="JD827" s="209"/>
      <c r="JE827" s="209"/>
      <c r="JF827" s="209"/>
      <c r="JG827" s="209"/>
    </row>
    <row r="828" spans="102:267" hidden="1">
      <c r="CX828" s="211"/>
      <c r="CY828" s="217"/>
      <c r="CZ828" s="217"/>
      <c r="DA828" s="217"/>
      <c r="DB828" s="462"/>
      <c r="DC828" s="217"/>
      <c r="DD828" s="209"/>
      <c r="DE828" s="209"/>
      <c r="DF828" s="1561"/>
      <c r="DG828" s="1561"/>
      <c r="DH828" s="209"/>
      <c r="DI828" s="209"/>
      <c r="DJ828" s="217"/>
      <c r="DK828" s="209"/>
      <c r="DL828" s="217"/>
      <c r="DM828" s="209"/>
      <c r="DN828" s="209"/>
      <c r="DO828" s="209"/>
      <c r="DP828" s="209"/>
      <c r="DQ828" s="1561"/>
      <c r="DR828" s="209"/>
      <c r="DS828" s="209"/>
      <c r="DT828" s="209"/>
      <c r="DU828" s="209"/>
      <c r="DV828" s="209"/>
      <c r="DW828" s="1561"/>
      <c r="DX828" s="1561"/>
      <c r="DY828" s="209"/>
      <c r="DZ828" s="209"/>
      <c r="EA828" s="209"/>
      <c r="EB828" s="209"/>
      <c r="EC828" s="209"/>
      <c r="ED828" s="209"/>
      <c r="EE828" s="209"/>
      <c r="EF828" s="209"/>
      <c r="EG828" s="209"/>
      <c r="EH828" s="209"/>
      <c r="EI828" s="209"/>
      <c r="EJ828" s="299"/>
      <c r="EK828" s="220"/>
      <c r="EL828" s="209"/>
      <c r="EM828" s="209"/>
      <c r="EN828" s="211"/>
      <c r="EO828" s="211"/>
      <c r="EP828" s="217"/>
      <c r="EQ828" s="209"/>
      <c r="ER828" s="209"/>
      <c r="ES828" s="209"/>
      <c r="ET828" s="209"/>
      <c r="EU828" s="209"/>
      <c r="EV828" s="209"/>
      <c r="EW828" s="209"/>
      <c r="EX828" s="209"/>
      <c r="EY828" s="209"/>
      <c r="EZ828" s="209"/>
      <c r="FA828" s="209"/>
      <c r="FB828" s="209"/>
      <c r="FC828" s="209"/>
      <c r="FD828" s="209"/>
      <c r="FE828" s="209"/>
      <c r="FF828" s="220"/>
      <c r="FG828" s="220"/>
      <c r="FH828" s="209"/>
      <c r="FI828" s="209"/>
      <c r="FJ828" s="209"/>
      <c r="FK828" s="209"/>
      <c r="FL828" s="209"/>
      <c r="FM828" s="209"/>
      <c r="FN828" s="209"/>
      <c r="FO828" s="209"/>
      <c r="FP828" s="209"/>
      <c r="FQ828" s="209"/>
      <c r="FR828" s="209"/>
      <c r="FS828" s="209"/>
      <c r="FT828" s="209"/>
      <c r="FU828" s="209"/>
      <c r="FV828" s="209"/>
      <c r="FW828" s="209"/>
      <c r="FX828" s="209"/>
      <c r="FY828" s="209"/>
      <c r="FZ828" s="209"/>
      <c r="GA828" s="209"/>
      <c r="GB828" s="209"/>
      <c r="GC828" s="209"/>
      <c r="GD828" s="209"/>
      <c r="GE828" s="209"/>
      <c r="GF828" s="209"/>
      <c r="GG828" s="209"/>
      <c r="GH828" s="209"/>
      <c r="GI828" s="209"/>
      <c r="GJ828" s="209"/>
      <c r="GK828" s="209"/>
      <c r="GL828" s="209"/>
      <c r="GM828" s="209"/>
      <c r="GN828" s="209"/>
      <c r="GO828" s="209"/>
      <c r="GP828" s="209"/>
      <c r="GQ828" s="209"/>
      <c r="GR828" s="209"/>
      <c r="GS828" s="209"/>
      <c r="GT828" s="209"/>
      <c r="GU828" s="209"/>
      <c r="GV828" s="209"/>
      <c r="GW828" s="209"/>
      <c r="GX828" s="209"/>
      <c r="GY828" s="209"/>
      <c r="GZ828" s="209"/>
      <c r="HA828" s="209"/>
      <c r="HB828" s="209"/>
      <c r="HC828" s="209"/>
      <c r="HD828" s="209"/>
      <c r="HE828" s="209"/>
      <c r="HF828" s="209"/>
      <c r="HG828" s="209"/>
      <c r="HH828" s="209"/>
      <c r="HI828" s="209"/>
      <c r="HJ828" s="209"/>
      <c r="HK828" s="209"/>
      <c r="HL828" s="209"/>
      <c r="HM828" s="209"/>
      <c r="HN828" s="209"/>
      <c r="HO828" s="209"/>
      <c r="HP828" s="209"/>
      <c r="HQ828" s="209"/>
      <c r="HR828" s="209"/>
      <c r="HS828" s="209"/>
      <c r="HT828" s="209"/>
      <c r="HU828" s="209"/>
      <c r="HV828" s="209"/>
      <c r="HW828" s="209"/>
      <c r="HX828" s="209"/>
      <c r="HY828" s="209"/>
      <c r="HZ828" s="209"/>
      <c r="IA828" s="209"/>
      <c r="IB828" s="209"/>
      <c r="IC828" s="209"/>
      <c r="ID828" s="209"/>
      <c r="IE828" s="209"/>
      <c r="IF828" s="209"/>
      <c r="IG828" s="209"/>
      <c r="IH828" s="209"/>
      <c r="II828" s="209"/>
      <c r="IJ828" s="209"/>
      <c r="IK828" s="209"/>
      <c r="IL828" s="209"/>
      <c r="IM828" s="209"/>
      <c r="IN828" s="209"/>
      <c r="IO828" s="209"/>
      <c r="IP828" s="209"/>
      <c r="IQ828" s="209"/>
      <c r="IR828" s="209"/>
      <c r="IS828" s="209"/>
      <c r="IT828" s="209"/>
      <c r="IU828" s="209"/>
      <c r="IV828" s="209"/>
      <c r="IW828" s="209"/>
      <c r="IX828" s="209"/>
      <c r="IY828" s="209"/>
      <c r="IZ828" s="209"/>
      <c r="JA828" s="209"/>
      <c r="JB828" s="209"/>
      <c r="JC828" s="209"/>
      <c r="JD828" s="209"/>
      <c r="JE828" s="209"/>
      <c r="JF828" s="209"/>
      <c r="JG828" s="209"/>
    </row>
    <row r="829" spans="102:267" hidden="1">
      <c r="CX829" s="211"/>
      <c r="CY829" s="217"/>
      <c r="CZ829" s="217"/>
      <c r="DA829" s="217"/>
      <c r="DB829" s="462"/>
      <c r="DC829" s="217"/>
      <c r="DD829" s="209"/>
      <c r="DE829" s="209"/>
      <c r="DF829" s="1561"/>
      <c r="DG829" s="1561"/>
      <c r="DH829" s="209"/>
      <c r="DI829" s="209"/>
      <c r="DJ829" s="217"/>
      <c r="DK829" s="209"/>
      <c r="DL829" s="217"/>
      <c r="DM829" s="209"/>
      <c r="DN829" s="209"/>
      <c r="DO829" s="209"/>
      <c r="DP829" s="209"/>
      <c r="DQ829" s="1561"/>
      <c r="DR829" s="209"/>
      <c r="DS829" s="209"/>
      <c r="DT829" s="209"/>
      <c r="DU829" s="209"/>
      <c r="DV829" s="209"/>
      <c r="DW829" s="1561"/>
      <c r="DX829" s="1561"/>
      <c r="DY829" s="209"/>
      <c r="DZ829" s="209"/>
      <c r="EA829" s="209"/>
      <c r="EB829" s="209"/>
      <c r="EC829" s="209"/>
      <c r="ED829" s="209"/>
      <c r="EE829" s="209"/>
      <c r="EF829" s="209"/>
      <c r="EG829" s="209"/>
      <c r="EH829" s="209"/>
      <c r="EI829" s="209"/>
      <c r="EJ829" s="299"/>
      <c r="EK829" s="220"/>
      <c r="EL829" s="209"/>
      <c r="EM829" s="209"/>
      <c r="EN829" s="211"/>
      <c r="EO829" s="211"/>
      <c r="EP829" s="217"/>
      <c r="EQ829" s="209"/>
      <c r="ER829" s="209"/>
      <c r="ES829" s="209"/>
      <c r="ET829" s="209"/>
      <c r="EU829" s="209"/>
      <c r="EV829" s="209"/>
      <c r="EW829" s="209"/>
      <c r="EX829" s="209"/>
      <c r="EY829" s="209"/>
      <c r="EZ829" s="209"/>
      <c r="FA829" s="209"/>
      <c r="FB829" s="209"/>
      <c r="FC829" s="209"/>
      <c r="FD829" s="209"/>
      <c r="FE829" s="209"/>
      <c r="FF829" s="220"/>
      <c r="FG829" s="220"/>
      <c r="FH829" s="209"/>
      <c r="FI829" s="209"/>
      <c r="FJ829" s="209"/>
      <c r="FK829" s="209"/>
      <c r="FL829" s="209"/>
      <c r="FM829" s="209"/>
      <c r="FN829" s="209"/>
      <c r="FO829" s="209"/>
      <c r="FP829" s="209"/>
      <c r="FQ829" s="209"/>
      <c r="FR829" s="209"/>
      <c r="FS829" s="209"/>
      <c r="FT829" s="209"/>
      <c r="FU829" s="209"/>
      <c r="FV829" s="209"/>
      <c r="FW829" s="209"/>
      <c r="FX829" s="209"/>
      <c r="FY829" s="209"/>
      <c r="FZ829" s="209"/>
      <c r="GA829" s="209"/>
      <c r="GB829" s="209"/>
      <c r="GC829" s="209"/>
      <c r="GD829" s="209"/>
      <c r="GE829" s="209"/>
      <c r="GF829" s="209"/>
      <c r="GG829" s="209"/>
      <c r="GH829" s="209"/>
      <c r="GI829" s="209"/>
      <c r="GJ829" s="209"/>
      <c r="GK829" s="209"/>
      <c r="GL829" s="209"/>
      <c r="GM829" s="209"/>
      <c r="GN829" s="209"/>
      <c r="GO829" s="209"/>
      <c r="GP829" s="209"/>
      <c r="GQ829" s="209"/>
      <c r="GR829" s="209"/>
      <c r="GS829" s="209"/>
      <c r="GT829" s="209"/>
      <c r="GU829" s="209"/>
      <c r="GV829" s="209"/>
      <c r="GW829" s="209"/>
      <c r="GX829" s="209"/>
      <c r="GY829" s="209"/>
      <c r="GZ829" s="209"/>
      <c r="HA829" s="209"/>
      <c r="HB829" s="209"/>
      <c r="HC829" s="209"/>
      <c r="HD829" s="209"/>
      <c r="HE829" s="209"/>
      <c r="HF829" s="209"/>
      <c r="HG829" s="209"/>
      <c r="HH829" s="209"/>
      <c r="HI829" s="209"/>
      <c r="HJ829" s="209"/>
      <c r="HK829" s="209"/>
      <c r="HL829" s="209"/>
      <c r="HM829" s="209"/>
      <c r="HN829" s="209"/>
      <c r="HO829" s="209"/>
      <c r="HP829" s="209"/>
      <c r="HQ829" s="209"/>
      <c r="HR829" s="209"/>
      <c r="HS829" s="209"/>
      <c r="HT829" s="209"/>
      <c r="HU829" s="209"/>
      <c r="HV829" s="209"/>
      <c r="HW829" s="209"/>
      <c r="HX829" s="209"/>
      <c r="HY829" s="209"/>
      <c r="HZ829" s="209"/>
      <c r="IA829" s="209"/>
      <c r="IB829" s="209"/>
      <c r="IC829" s="209"/>
      <c r="ID829" s="209"/>
      <c r="IE829" s="209"/>
      <c r="IF829" s="209"/>
      <c r="IG829" s="209"/>
      <c r="IH829" s="209"/>
      <c r="II829" s="209"/>
      <c r="IJ829" s="209"/>
      <c r="IK829" s="209"/>
      <c r="IL829" s="209"/>
      <c r="IM829" s="209"/>
      <c r="IN829" s="209"/>
      <c r="IO829" s="209"/>
      <c r="IP829" s="209"/>
      <c r="IQ829" s="209"/>
      <c r="IR829" s="209"/>
      <c r="IS829" s="209"/>
      <c r="IT829" s="209"/>
      <c r="IU829" s="209"/>
      <c r="IV829" s="209"/>
      <c r="IW829" s="209"/>
      <c r="IX829" s="209"/>
      <c r="IY829" s="209"/>
      <c r="IZ829" s="209"/>
      <c r="JA829" s="209"/>
      <c r="JB829" s="209"/>
      <c r="JC829" s="209"/>
      <c r="JD829" s="209"/>
      <c r="JE829" s="209"/>
      <c r="JF829" s="209"/>
      <c r="JG829" s="209"/>
    </row>
    <row r="830" spans="102:267" hidden="1">
      <c r="CX830" s="211"/>
      <c r="CY830" s="217"/>
      <c r="CZ830" s="217"/>
      <c r="DA830" s="217"/>
      <c r="DB830" s="462"/>
      <c r="DC830" s="217"/>
      <c r="DD830" s="209"/>
      <c r="DE830" s="209"/>
      <c r="DF830" s="1561"/>
      <c r="DG830" s="1561"/>
      <c r="DH830" s="209"/>
      <c r="DI830" s="209"/>
      <c r="DJ830" s="217"/>
      <c r="DK830" s="209"/>
      <c r="DL830" s="217"/>
      <c r="DM830" s="209"/>
      <c r="DN830" s="209"/>
      <c r="DO830" s="209"/>
      <c r="DP830" s="209"/>
      <c r="DQ830" s="1561"/>
      <c r="DR830" s="209"/>
      <c r="DS830" s="209"/>
      <c r="DT830" s="209"/>
      <c r="DU830" s="209"/>
      <c r="DV830" s="209"/>
      <c r="DW830" s="1561"/>
      <c r="DX830" s="1561"/>
      <c r="DY830" s="209"/>
      <c r="DZ830" s="209"/>
      <c r="EA830" s="209"/>
      <c r="EB830" s="209"/>
      <c r="EC830" s="209"/>
      <c r="ED830" s="209"/>
      <c r="EE830" s="209"/>
      <c r="EF830" s="209"/>
      <c r="EG830" s="209"/>
      <c r="EH830" s="209"/>
      <c r="EI830" s="209"/>
      <c r="EJ830" s="299"/>
      <c r="EK830" s="220"/>
      <c r="EL830" s="209"/>
      <c r="EM830" s="209"/>
      <c r="EN830" s="211"/>
      <c r="EO830" s="211"/>
      <c r="EP830" s="217"/>
      <c r="EQ830" s="209"/>
      <c r="ER830" s="209"/>
      <c r="ES830" s="209"/>
      <c r="ET830" s="209"/>
      <c r="EU830" s="209"/>
      <c r="EV830" s="209"/>
      <c r="EW830" s="209"/>
      <c r="EX830" s="209"/>
      <c r="EY830" s="209"/>
      <c r="EZ830" s="209"/>
      <c r="FA830" s="209"/>
      <c r="FB830" s="209"/>
      <c r="FC830" s="209"/>
      <c r="FD830" s="209"/>
      <c r="FE830" s="209"/>
      <c r="FF830" s="220"/>
      <c r="FG830" s="220"/>
      <c r="FH830" s="209"/>
      <c r="FI830" s="209"/>
      <c r="FJ830" s="209"/>
      <c r="FK830" s="209"/>
      <c r="FL830" s="209"/>
      <c r="FM830" s="209"/>
      <c r="FN830" s="209"/>
      <c r="FO830" s="209"/>
      <c r="FP830" s="209"/>
      <c r="FQ830" s="209"/>
      <c r="FR830" s="209"/>
      <c r="FS830" s="209"/>
      <c r="FT830" s="209"/>
      <c r="FU830" s="209"/>
      <c r="FV830" s="209"/>
      <c r="FW830" s="209"/>
      <c r="FX830" s="209"/>
      <c r="FY830" s="209"/>
      <c r="FZ830" s="209"/>
      <c r="GA830" s="209"/>
      <c r="GB830" s="209"/>
      <c r="GC830" s="209"/>
      <c r="GD830" s="209"/>
      <c r="GE830" s="209"/>
      <c r="GF830" s="209"/>
      <c r="GG830" s="209"/>
      <c r="GH830" s="209"/>
      <c r="GI830" s="209"/>
      <c r="GJ830" s="209"/>
      <c r="GK830" s="209"/>
      <c r="GL830" s="209"/>
      <c r="GM830" s="209"/>
      <c r="GN830" s="209"/>
      <c r="GO830" s="209"/>
      <c r="GP830" s="209"/>
      <c r="GQ830" s="209"/>
      <c r="GR830" s="209"/>
      <c r="GS830" s="209"/>
      <c r="GT830" s="209"/>
      <c r="GU830" s="209"/>
      <c r="GV830" s="209"/>
      <c r="GW830" s="209"/>
      <c r="GX830" s="209"/>
      <c r="GY830" s="209"/>
      <c r="GZ830" s="209"/>
      <c r="HA830" s="209"/>
      <c r="HB830" s="209"/>
      <c r="HC830" s="209"/>
      <c r="HD830" s="209"/>
      <c r="HE830" s="209"/>
      <c r="HF830" s="209"/>
      <c r="HG830" s="209"/>
      <c r="HH830" s="209"/>
      <c r="HI830" s="209"/>
      <c r="HJ830" s="209"/>
      <c r="HK830" s="209"/>
      <c r="HL830" s="209"/>
      <c r="HM830" s="209"/>
      <c r="HN830" s="209"/>
      <c r="HO830" s="209"/>
      <c r="HP830" s="209"/>
      <c r="HQ830" s="209"/>
      <c r="HR830" s="209"/>
      <c r="HS830" s="209"/>
      <c r="HT830" s="209"/>
      <c r="HU830" s="209"/>
      <c r="HV830" s="209"/>
      <c r="HW830" s="209"/>
      <c r="HX830" s="209"/>
      <c r="HY830" s="209"/>
      <c r="HZ830" s="209"/>
      <c r="IA830" s="209"/>
      <c r="IB830" s="209"/>
      <c r="IC830" s="209"/>
      <c r="ID830" s="209"/>
      <c r="IE830" s="209"/>
      <c r="IF830" s="209"/>
      <c r="IG830" s="209"/>
      <c r="IH830" s="209"/>
      <c r="II830" s="209"/>
      <c r="IJ830" s="209"/>
      <c r="IK830" s="209"/>
      <c r="IL830" s="209"/>
      <c r="IM830" s="209"/>
      <c r="IN830" s="209"/>
      <c r="IO830" s="209"/>
      <c r="IP830" s="209"/>
      <c r="IQ830" s="209"/>
      <c r="IR830" s="209"/>
      <c r="IS830" s="209"/>
      <c r="IT830" s="209"/>
      <c r="IU830" s="209"/>
      <c r="IV830" s="209"/>
      <c r="IW830" s="209"/>
      <c r="IX830" s="209"/>
      <c r="IY830" s="209"/>
      <c r="IZ830" s="209"/>
      <c r="JA830" s="209"/>
      <c r="JB830" s="209"/>
      <c r="JC830" s="209"/>
      <c r="JD830" s="209"/>
      <c r="JE830" s="209"/>
      <c r="JF830" s="209"/>
      <c r="JG830" s="209"/>
    </row>
    <row r="831" spans="102:267" hidden="1">
      <c r="CX831" s="211"/>
      <c r="CY831" s="217"/>
      <c r="CZ831" s="217"/>
      <c r="DA831" s="217"/>
      <c r="DB831" s="462"/>
      <c r="DC831" s="217"/>
      <c r="DD831" s="209"/>
      <c r="DE831" s="209"/>
      <c r="DF831" s="1561"/>
      <c r="DG831" s="1561"/>
      <c r="DH831" s="209"/>
      <c r="DI831" s="209"/>
      <c r="DJ831" s="217"/>
      <c r="DK831" s="209"/>
      <c r="DL831" s="217"/>
      <c r="DM831" s="209"/>
      <c r="DN831" s="209"/>
      <c r="DO831" s="209"/>
      <c r="DP831" s="209"/>
      <c r="DQ831" s="1561"/>
      <c r="DR831" s="209"/>
      <c r="DS831" s="209"/>
      <c r="DT831" s="209"/>
      <c r="DU831" s="209"/>
      <c r="DV831" s="209"/>
      <c r="DW831" s="1561"/>
      <c r="DX831" s="1561"/>
      <c r="DY831" s="209"/>
      <c r="DZ831" s="209"/>
      <c r="EA831" s="209"/>
      <c r="EB831" s="209"/>
      <c r="EC831" s="209"/>
      <c r="ED831" s="209"/>
      <c r="EE831" s="209"/>
      <c r="EF831" s="209"/>
      <c r="EG831" s="209"/>
      <c r="EH831" s="209"/>
      <c r="EI831" s="209"/>
      <c r="EJ831" s="299"/>
      <c r="EK831" s="220"/>
      <c r="EL831" s="209"/>
      <c r="EM831" s="209"/>
      <c r="EN831" s="211"/>
      <c r="EO831" s="211"/>
      <c r="EP831" s="217"/>
      <c r="EQ831" s="209"/>
      <c r="ER831" s="209"/>
      <c r="ES831" s="209"/>
      <c r="ET831" s="209"/>
      <c r="EU831" s="209"/>
      <c r="EV831" s="209"/>
      <c r="EW831" s="209"/>
      <c r="EX831" s="209"/>
      <c r="EY831" s="209"/>
      <c r="EZ831" s="209"/>
      <c r="FA831" s="209"/>
      <c r="FB831" s="209"/>
      <c r="FC831" s="209"/>
      <c r="FD831" s="209"/>
      <c r="FE831" s="209"/>
      <c r="FF831" s="220"/>
      <c r="FG831" s="220"/>
      <c r="FH831" s="209"/>
      <c r="FI831" s="209"/>
      <c r="FJ831" s="209"/>
      <c r="FK831" s="209"/>
      <c r="FL831" s="209"/>
      <c r="FM831" s="209"/>
      <c r="FN831" s="209"/>
      <c r="FO831" s="209"/>
      <c r="FP831" s="209"/>
      <c r="FQ831" s="209"/>
      <c r="FR831" s="209"/>
      <c r="FS831" s="209"/>
      <c r="FT831" s="209"/>
      <c r="FU831" s="209"/>
      <c r="FV831" s="209"/>
      <c r="FW831" s="209"/>
      <c r="FX831" s="209"/>
      <c r="FY831" s="209"/>
      <c r="FZ831" s="209"/>
      <c r="GA831" s="209"/>
      <c r="GB831" s="209"/>
      <c r="GC831" s="209"/>
      <c r="GD831" s="209"/>
      <c r="GE831" s="209"/>
      <c r="GF831" s="209"/>
      <c r="GG831" s="209"/>
      <c r="GH831" s="209"/>
      <c r="GI831" s="209"/>
      <c r="GJ831" s="209"/>
      <c r="GK831" s="209"/>
      <c r="GL831" s="209"/>
      <c r="GM831" s="209"/>
      <c r="GN831" s="209"/>
      <c r="GO831" s="209"/>
      <c r="GP831" s="209"/>
      <c r="GQ831" s="209"/>
      <c r="GR831" s="209"/>
      <c r="GS831" s="209"/>
      <c r="GT831" s="209"/>
      <c r="GU831" s="209"/>
      <c r="GV831" s="209"/>
      <c r="GW831" s="209"/>
      <c r="GX831" s="209"/>
      <c r="GY831" s="209"/>
      <c r="GZ831" s="209"/>
      <c r="HA831" s="209"/>
      <c r="HB831" s="209"/>
      <c r="HC831" s="209"/>
      <c r="HD831" s="209"/>
      <c r="HE831" s="209"/>
      <c r="HF831" s="209"/>
      <c r="HG831" s="209"/>
      <c r="HH831" s="209"/>
      <c r="HI831" s="209"/>
      <c r="HJ831" s="209"/>
      <c r="HK831" s="209"/>
      <c r="HL831" s="209"/>
      <c r="HM831" s="209"/>
      <c r="HN831" s="209"/>
      <c r="HO831" s="209"/>
      <c r="HP831" s="209"/>
      <c r="HQ831" s="209"/>
      <c r="HR831" s="209"/>
      <c r="HS831" s="209"/>
      <c r="HT831" s="209"/>
      <c r="HU831" s="209"/>
      <c r="HV831" s="209"/>
      <c r="HW831" s="209"/>
      <c r="HX831" s="209"/>
      <c r="HY831" s="209"/>
      <c r="HZ831" s="209"/>
      <c r="IA831" s="209"/>
      <c r="IB831" s="209"/>
      <c r="IC831" s="209"/>
      <c r="ID831" s="209"/>
      <c r="IE831" s="209"/>
      <c r="IF831" s="209"/>
      <c r="IG831" s="209"/>
      <c r="IH831" s="209"/>
      <c r="II831" s="209"/>
      <c r="IJ831" s="209"/>
      <c r="IK831" s="209"/>
      <c r="IL831" s="209"/>
      <c r="IM831" s="209"/>
      <c r="IN831" s="209"/>
      <c r="IO831" s="209"/>
      <c r="IP831" s="209"/>
      <c r="IQ831" s="209"/>
      <c r="IR831" s="209"/>
      <c r="IS831" s="209"/>
      <c r="IT831" s="209"/>
      <c r="IU831" s="209"/>
      <c r="IV831" s="209"/>
      <c r="IW831" s="209"/>
      <c r="IX831" s="209"/>
      <c r="IY831" s="209"/>
      <c r="IZ831" s="209"/>
      <c r="JA831" s="209"/>
      <c r="JB831" s="209"/>
      <c r="JC831" s="209"/>
      <c r="JD831" s="209"/>
      <c r="JE831" s="209"/>
      <c r="JF831" s="209"/>
      <c r="JG831" s="209"/>
    </row>
    <row r="832" spans="102:267" hidden="1">
      <c r="CX832" s="211"/>
      <c r="CY832" s="217"/>
      <c r="CZ832" s="217"/>
      <c r="DA832" s="217"/>
      <c r="DB832" s="462"/>
      <c r="DC832" s="217"/>
      <c r="DD832" s="209"/>
      <c r="DE832" s="209"/>
      <c r="DF832" s="1561"/>
      <c r="DG832" s="1561"/>
      <c r="DH832" s="209"/>
      <c r="DI832" s="209"/>
      <c r="DJ832" s="217"/>
      <c r="DK832" s="209"/>
      <c r="DL832" s="217"/>
      <c r="DM832" s="209"/>
      <c r="DN832" s="209"/>
      <c r="DO832" s="209"/>
      <c r="DP832" s="209"/>
      <c r="DQ832" s="1561"/>
      <c r="DR832" s="209"/>
      <c r="DS832" s="209"/>
      <c r="DT832" s="209"/>
      <c r="DU832" s="209"/>
      <c r="DV832" s="209"/>
      <c r="DW832" s="1561"/>
      <c r="DX832" s="1561"/>
      <c r="DY832" s="209"/>
      <c r="DZ832" s="209"/>
      <c r="EA832" s="209"/>
      <c r="EB832" s="209"/>
      <c r="EC832" s="209"/>
      <c r="ED832" s="209"/>
      <c r="EE832" s="209"/>
      <c r="EF832" s="209"/>
      <c r="EG832" s="209"/>
      <c r="EH832" s="209"/>
      <c r="EI832" s="209"/>
      <c r="EJ832" s="299"/>
      <c r="EK832" s="220"/>
      <c r="EL832" s="209"/>
      <c r="EM832" s="209"/>
      <c r="EN832" s="211"/>
      <c r="EO832" s="211"/>
      <c r="EP832" s="217"/>
      <c r="EQ832" s="209"/>
      <c r="ER832" s="209"/>
      <c r="ES832" s="209"/>
      <c r="ET832" s="209"/>
      <c r="EU832" s="209"/>
      <c r="EV832" s="209"/>
      <c r="EW832" s="209"/>
      <c r="EX832" s="209"/>
      <c r="EY832" s="209"/>
      <c r="EZ832" s="209"/>
      <c r="FA832" s="209"/>
      <c r="FB832" s="209"/>
      <c r="FC832" s="209"/>
      <c r="FD832" s="209"/>
      <c r="FE832" s="209"/>
      <c r="FF832" s="220"/>
      <c r="FG832" s="220"/>
      <c r="FH832" s="209"/>
      <c r="FI832" s="209"/>
      <c r="FJ832" s="209"/>
      <c r="FK832" s="209"/>
      <c r="FL832" s="209"/>
      <c r="FM832" s="209"/>
      <c r="FN832" s="209"/>
      <c r="FO832" s="209"/>
      <c r="FP832" s="209"/>
      <c r="FQ832" s="209"/>
      <c r="FR832" s="209"/>
      <c r="FS832" s="209"/>
      <c r="FT832" s="209"/>
      <c r="FU832" s="209"/>
      <c r="FV832" s="209"/>
      <c r="FW832" s="209"/>
      <c r="FX832" s="209"/>
      <c r="FY832" s="209"/>
      <c r="FZ832" s="209"/>
      <c r="GA832" s="209"/>
      <c r="GB832" s="209"/>
      <c r="GC832" s="209"/>
      <c r="GD832" s="209"/>
      <c r="GE832" s="209"/>
      <c r="GF832" s="209"/>
      <c r="GG832" s="209"/>
      <c r="GH832" s="209"/>
      <c r="GI832" s="209"/>
      <c r="GJ832" s="209"/>
      <c r="GK832" s="209"/>
      <c r="GL832" s="209"/>
      <c r="GM832" s="209"/>
      <c r="GN832" s="209"/>
      <c r="GO832" s="209"/>
      <c r="GP832" s="209"/>
      <c r="GQ832" s="209"/>
      <c r="GR832" s="209"/>
      <c r="GS832" s="209"/>
      <c r="GT832" s="209"/>
      <c r="GU832" s="209"/>
      <c r="GV832" s="209"/>
      <c r="GW832" s="209"/>
      <c r="GX832" s="209"/>
      <c r="GY832" s="209"/>
      <c r="GZ832" s="209"/>
      <c r="HA832" s="209"/>
      <c r="HB832" s="209"/>
      <c r="HC832" s="209"/>
      <c r="HD832" s="209"/>
      <c r="HE832" s="209"/>
      <c r="HF832" s="209"/>
      <c r="HG832" s="209"/>
      <c r="HH832" s="209"/>
      <c r="HI832" s="209"/>
      <c r="HJ832" s="209"/>
      <c r="HK832" s="209"/>
      <c r="HL832" s="209"/>
      <c r="HM832" s="209"/>
      <c r="HN832" s="209"/>
      <c r="HO832" s="209"/>
      <c r="HP832" s="209"/>
      <c r="HQ832" s="209"/>
      <c r="HR832" s="209"/>
      <c r="HS832" s="209"/>
      <c r="HT832" s="209"/>
      <c r="HU832" s="209"/>
      <c r="HV832" s="209"/>
      <c r="HW832" s="209"/>
      <c r="HX832" s="209"/>
      <c r="HY832" s="209"/>
      <c r="HZ832" s="209"/>
      <c r="IA832" s="209"/>
      <c r="IB832" s="209"/>
      <c r="IC832" s="209"/>
      <c r="ID832" s="209"/>
      <c r="IE832" s="209"/>
      <c r="IF832" s="209"/>
      <c r="IG832" s="209"/>
      <c r="IH832" s="209"/>
      <c r="II832" s="209"/>
      <c r="IJ832" s="209"/>
      <c r="IK832" s="209"/>
      <c r="IL832" s="209"/>
      <c r="IM832" s="209"/>
      <c r="IN832" s="209"/>
      <c r="IO832" s="209"/>
      <c r="IP832" s="209"/>
      <c r="IQ832" s="209"/>
      <c r="IR832" s="209"/>
      <c r="IS832" s="209"/>
      <c r="IT832" s="209"/>
      <c r="IU832" s="209"/>
      <c r="IV832" s="209"/>
      <c r="IW832" s="209"/>
      <c r="IX832" s="209"/>
      <c r="IY832" s="209"/>
      <c r="IZ832" s="209"/>
      <c r="JA832" s="209"/>
      <c r="JB832" s="209"/>
      <c r="JC832" s="209"/>
      <c r="JD832" s="209"/>
      <c r="JE832" s="209"/>
      <c r="JF832" s="209"/>
      <c r="JG832" s="209"/>
    </row>
    <row r="833" spans="102:267" hidden="1">
      <c r="CX833" s="211"/>
      <c r="CY833" s="217"/>
      <c r="CZ833" s="217"/>
      <c r="DA833" s="217"/>
      <c r="DB833" s="462"/>
      <c r="DC833" s="217"/>
      <c r="DD833" s="209"/>
      <c r="DE833" s="209"/>
      <c r="DF833" s="1561"/>
      <c r="DG833" s="1561"/>
      <c r="DH833" s="209"/>
      <c r="DI833" s="209"/>
      <c r="DJ833" s="217"/>
      <c r="DK833" s="209"/>
      <c r="DL833" s="217"/>
      <c r="DM833" s="209"/>
      <c r="DN833" s="209"/>
      <c r="DO833" s="209"/>
      <c r="DP833" s="209"/>
      <c r="DQ833" s="1561"/>
      <c r="DR833" s="209"/>
      <c r="DS833" s="209"/>
      <c r="DT833" s="209"/>
      <c r="DU833" s="209"/>
      <c r="DV833" s="209"/>
      <c r="DW833" s="1561"/>
      <c r="DX833" s="1561"/>
      <c r="DY833" s="209"/>
      <c r="DZ833" s="209"/>
      <c r="EA833" s="209"/>
      <c r="EB833" s="209"/>
      <c r="EC833" s="209"/>
      <c r="ED833" s="209"/>
      <c r="EE833" s="209"/>
      <c r="EF833" s="209"/>
      <c r="EG833" s="209"/>
      <c r="EH833" s="209"/>
      <c r="EI833" s="209"/>
      <c r="EJ833" s="299"/>
      <c r="EK833" s="220"/>
      <c r="EL833" s="209"/>
      <c r="EM833" s="209"/>
      <c r="EN833" s="211"/>
      <c r="EO833" s="211"/>
      <c r="EP833" s="217"/>
      <c r="EQ833" s="209"/>
      <c r="ER833" s="209"/>
      <c r="ES833" s="209"/>
      <c r="ET833" s="209"/>
      <c r="EU833" s="209"/>
      <c r="EV833" s="209"/>
      <c r="EW833" s="209"/>
      <c r="EX833" s="209"/>
      <c r="EY833" s="209"/>
      <c r="EZ833" s="209"/>
      <c r="FA833" s="209"/>
      <c r="FB833" s="209"/>
      <c r="FC833" s="209"/>
      <c r="FD833" s="209"/>
      <c r="FE833" s="209"/>
      <c r="FF833" s="220"/>
      <c r="FG833" s="220"/>
      <c r="FH833" s="209"/>
      <c r="FI833" s="209"/>
      <c r="FJ833" s="209"/>
      <c r="FK833" s="209"/>
      <c r="FL833" s="209"/>
      <c r="FM833" s="209"/>
      <c r="FN833" s="209"/>
      <c r="FO833" s="209"/>
      <c r="FP833" s="209"/>
      <c r="FQ833" s="209"/>
      <c r="FR833" s="209"/>
      <c r="FS833" s="209"/>
      <c r="FT833" s="209"/>
      <c r="FU833" s="209"/>
      <c r="FV833" s="209"/>
      <c r="FW833" s="209"/>
      <c r="FX833" s="209"/>
      <c r="FY833" s="209"/>
      <c r="FZ833" s="209"/>
      <c r="GA833" s="209"/>
      <c r="GB833" s="209"/>
      <c r="GC833" s="209"/>
      <c r="GD833" s="209"/>
      <c r="GE833" s="209"/>
      <c r="GF833" s="209"/>
      <c r="GG833" s="209"/>
      <c r="GH833" s="209"/>
      <c r="GI833" s="209"/>
      <c r="GJ833" s="209"/>
      <c r="GK833" s="209"/>
      <c r="GL833" s="209"/>
      <c r="GM833" s="209"/>
      <c r="GN833" s="209"/>
      <c r="GO833" s="209"/>
      <c r="GP833" s="209"/>
      <c r="GQ833" s="209"/>
      <c r="GR833" s="209"/>
      <c r="GS833" s="209"/>
      <c r="GT833" s="209"/>
      <c r="GU833" s="209"/>
      <c r="GV833" s="209"/>
      <c r="GW833" s="209"/>
      <c r="GX833" s="209"/>
      <c r="GY833" s="209"/>
      <c r="GZ833" s="209"/>
      <c r="HA833" s="209"/>
      <c r="HB833" s="209"/>
      <c r="HC833" s="209"/>
      <c r="HD833" s="209"/>
      <c r="HE833" s="209"/>
      <c r="HF833" s="209"/>
      <c r="HG833" s="209"/>
      <c r="HH833" s="209"/>
      <c r="HI833" s="209"/>
      <c r="HJ833" s="209"/>
      <c r="HK833" s="209"/>
      <c r="HL833" s="209"/>
      <c r="HM833" s="209"/>
      <c r="HN833" s="209"/>
      <c r="HO833" s="209"/>
      <c r="HP833" s="209"/>
      <c r="HQ833" s="209"/>
      <c r="HR833" s="209"/>
      <c r="HS833" s="209"/>
      <c r="HT833" s="209"/>
      <c r="HU833" s="209"/>
      <c r="HV833" s="209"/>
      <c r="HW833" s="209"/>
      <c r="HX833" s="209"/>
      <c r="HY833" s="209"/>
      <c r="HZ833" s="209"/>
      <c r="IA833" s="209"/>
      <c r="IB833" s="209"/>
      <c r="IC833" s="209"/>
      <c r="ID833" s="209"/>
      <c r="IE833" s="209"/>
      <c r="IF833" s="209"/>
      <c r="IG833" s="209"/>
      <c r="IH833" s="209"/>
      <c r="II833" s="209"/>
      <c r="IJ833" s="209"/>
      <c r="IK833" s="209"/>
      <c r="IL833" s="209"/>
      <c r="IM833" s="209"/>
      <c r="IN833" s="209"/>
      <c r="IO833" s="209"/>
      <c r="IP833" s="209"/>
      <c r="IQ833" s="209"/>
      <c r="IR833" s="209"/>
      <c r="IS833" s="209"/>
      <c r="IT833" s="209"/>
      <c r="IU833" s="209"/>
      <c r="IV833" s="209"/>
      <c r="IW833" s="209"/>
      <c r="IX833" s="209"/>
      <c r="IY833" s="209"/>
      <c r="IZ833" s="209"/>
      <c r="JA833" s="209"/>
      <c r="JB833" s="209"/>
      <c r="JC833" s="209"/>
      <c r="JD833" s="209"/>
      <c r="JE833" s="209"/>
      <c r="JF833" s="209"/>
      <c r="JG833" s="209"/>
    </row>
    <row r="834" spans="102:267" hidden="1">
      <c r="CX834" s="211"/>
      <c r="CY834" s="217"/>
      <c r="CZ834" s="217"/>
      <c r="DA834" s="217"/>
      <c r="DB834" s="462"/>
      <c r="DC834" s="217"/>
      <c r="DD834" s="209"/>
      <c r="DE834" s="209"/>
      <c r="DF834" s="1561"/>
      <c r="DG834" s="1561"/>
      <c r="DH834" s="209"/>
      <c r="DI834" s="209"/>
      <c r="DJ834" s="217"/>
      <c r="DK834" s="209"/>
      <c r="DL834" s="217"/>
      <c r="DM834" s="209"/>
      <c r="DN834" s="209"/>
      <c r="DO834" s="209"/>
      <c r="DP834" s="209"/>
      <c r="DQ834" s="1561"/>
      <c r="DR834" s="209"/>
      <c r="DS834" s="209"/>
      <c r="DT834" s="209"/>
      <c r="DU834" s="209"/>
      <c r="DV834" s="209"/>
      <c r="DW834" s="1561"/>
      <c r="DX834" s="1561"/>
      <c r="DY834" s="209"/>
      <c r="DZ834" s="209"/>
      <c r="EA834" s="209"/>
      <c r="EB834" s="209"/>
      <c r="EC834" s="209"/>
      <c r="ED834" s="209"/>
      <c r="EE834" s="209"/>
      <c r="EF834" s="209"/>
      <c r="EG834" s="209"/>
      <c r="EH834" s="209"/>
      <c r="EI834" s="209"/>
      <c r="EJ834" s="299"/>
      <c r="EK834" s="220"/>
      <c r="EL834" s="209"/>
      <c r="EM834" s="209"/>
      <c r="EN834" s="211"/>
      <c r="EO834" s="211"/>
      <c r="EP834" s="217"/>
      <c r="EQ834" s="209"/>
      <c r="ER834" s="209"/>
      <c r="ES834" s="209"/>
      <c r="ET834" s="209"/>
      <c r="EU834" s="209"/>
      <c r="EV834" s="209"/>
      <c r="EW834" s="209"/>
      <c r="EX834" s="209"/>
      <c r="EY834" s="209"/>
      <c r="EZ834" s="209"/>
      <c r="FA834" s="209"/>
      <c r="FB834" s="209"/>
      <c r="FC834" s="209"/>
      <c r="FD834" s="209"/>
      <c r="FE834" s="209"/>
      <c r="FF834" s="220"/>
      <c r="FG834" s="220"/>
      <c r="FH834" s="209"/>
      <c r="FI834" s="209"/>
      <c r="FJ834" s="209"/>
      <c r="FK834" s="209"/>
      <c r="FL834" s="209"/>
      <c r="FM834" s="209"/>
      <c r="FN834" s="209"/>
      <c r="FO834" s="209"/>
      <c r="FP834" s="209"/>
      <c r="FQ834" s="209"/>
      <c r="FR834" s="209"/>
      <c r="FS834" s="209"/>
      <c r="FT834" s="209"/>
      <c r="FU834" s="209"/>
      <c r="FV834" s="209"/>
      <c r="FW834" s="209"/>
      <c r="FX834" s="209"/>
      <c r="FY834" s="209"/>
      <c r="FZ834" s="209"/>
      <c r="GA834" s="209"/>
      <c r="GB834" s="209"/>
      <c r="GC834" s="209"/>
      <c r="GD834" s="209"/>
      <c r="GE834" s="209"/>
      <c r="GF834" s="209"/>
      <c r="GG834" s="209"/>
      <c r="GH834" s="209"/>
      <c r="GI834" s="209"/>
      <c r="GJ834" s="209"/>
      <c r="GK834" s="209"/>
      <c r="GL834" s="209"/>
      <c r="GM834" s="209"/>
      <c r="GN834" s="209"/>
      <c r="GO834" s="209"/>
      <c r="GP834" s="209"/>
      <c r="GQ834" s="209"/>
      <c r="GR834" s="209"/>
      <c r="GS834" s="209"/>
      <c r="GT834" s="209"/>
      <c r="GU834" s="209"/>
      <c r="GV834" s="209"/>
      <c r="GW834" s="209"/>
      <c r="GX834" s="209"/>
      <c r="GY834" s="209"/>
      <c r="GZ834" s="209"/>
      <c r="HA834" s="209"/>
      <c r="HB834" s="209"/>
      <c r="HC834" s="209"/>
      <c r="HD834" s="209"/>
      <c r="HE834" s="209"/>
      <c r="HF834" s="209"/>
      <c r="HG834" s="209"/>
      <c r="HH834" s="209"/>
      <c r="HI834" s="209"/>
      <c r="HJ834" s="209"/>
      <c r="HK834" s="209"/>
      <c r="HL834" s="209"/>
      <c r="HM834" s="209"/>
      <c r="HN834" s="209"/>
      <c r="HO834" s="209"/>
      <c r="HP834" s="209"/>
      <c r="HQ834" s="209"/>
      <c r="HR834" s="209"/>
      <c r="HS834" s="209"/>
      <c r="HT834" s="209"/>
      <c r="HU834" s="209"/>
      <c r="HV834" s="209"/>
      <c r="HW834" s="209"/>
      <c r="HX834" s="209"/>
      <c r="HY834" s="209"/>
      <c r="HZ834" s="209"/>
      <c r="IA834" s="209"/>
      <c r="IB834" s="209"/>
      <c r="IC834" s="209"/>
      <c r="ID834" s="209"/>
      <c r="IE834" s="209"/>
      <c r="IF834" s="209"/>
      <c r="IG834" s="209"/>
      <c r="IH834" s="209"/>
      <c r="II834" s="209"/>
      <c r="IJ834" s="209"/>
      <c r="IK834" s="209"/>
      <c r="IL834" s="209"/>
      <c r="IM834" s="209"/>
      <c r="IN834" s="209"/>
      <c r="IO834" s="209"/>
      <c r="IP834" s="209"/>
      <c r="IQ834" s="209"/>
      <c r="IR834" s="209"/>
      <c r="IS834" s="209"/>
      <c r="IT834" s="209"/>
      <c r="IU834" s="209"/>
      <c r="IV834" s="209"/>
      <c r="IW834" s="209"/>
      <c r="IX834" s="209"/>
      <c r="IY834" s="209"/>
      <c r="IZ834" s="209"/>
      <c r="JA834" s="209"/>
      <c r="JB834" s="209"/>
      <c r="JC834" s="209"/>
      <c r="JD834" s="209"/>
      <c r="JE834" s="209"/>
      <c r="JF834" s="209"/>
      <c r="JG834" s="209"/>
    </row>
    <row r="835" spans="102:267" hidden="1">
      <c r="CX835" s="211"/>
      <c r="CY835" s="217"/>
      <c r="CZ835" s="217"/>
      <c r="DA835" s="217"/>
      <c r="DB835" s="462"/>
      <c r="DC835" s="217"/>
      <c r="DD835" s="209"/>
      <c r="DE835" s="209"/>
      <c r="DF835" s="1561"/>
      <c r="DG835" s="1561"/>
      <c r="DH835" s="209"/>
      <c r="DI835" s="209"/>
      <c r="DJ835" s="217"/>
      <c r="DK835" s="209"/>
      <c r="DL835" s="217"/>
      <c r="DM835" s="209"/>
      <c r="DN835" s="209"/>
      <c r="DO835" s="209"/>
      <c r="DP835" s="209"/>
      <c r="DQ835" s="1561"/>
      <c r="DR835" s="209"/>
      <c r="DS835" s="209"/>
      <c r="DT835" s="209"/>
      <c r="DU835" s="209"/>
      <c r="DV835" s="209"/>
      <c r="DW835" s="1561"/>
      <c r="DX835" s="1561"/>
      <c r="DY835" s="209"/>
      <c r="DZ835" s="209"/>
      <c r="EA835" s="209"/>
      <c r="EB835" s="209"/>
      <c r="EC835" s="209"/>
      <c r="ED835" s="209"/>
      <c r="EE835" s="209"/>
      <c r="EF835" s="209"/>
      <c r="EG835" s="209"/>
      <c r="EH835" s="209"/>
      <c r="EI835" s="209"/>
      <c r="EJ835" s="299"/>
      <c r="EK835" s="220"/>
      <c r="EL835" s="209"/>
      <c r="EM835" s="209"/>
      <c r="EN835" s="211"/>
      <c r="EO835" s="211"/>
      <c r="EP835" s="217"/>
      <c r="EQ835" s="209"/>
      <c r="ER835" s="209"/>
      <c r="ES835" s="209"/>
      <c r="ET835" s="209"/>
      <c r="EU835" s="209"/>
      <c r="EV835" s="209"/>
      <c r="EW835" s="209"/>
      <c r="EX835" s="209"/>
      <c r="EY835" s="209"/>
      <c r="EZ835" s="209"/>
      <c r="FA835" s="209"/>
      <c r="FB835" s="209"/>
      <c r="FC835" s="209"/>
      <c r="FD835" s="209"/>
      <c r="FE835" s="209"/>
      <c r="FF835" s="220"/>
      <c r="FG835" s="220"/>
      <c r="FH835" s="209"/>
      <c r="FI835" s="209"/>
      <c r="FJ835" s="209"/>
      <c r="FK835" s="209"/>
      <c r="FL835" s="209"/>
      <c r="FM835" s="209"/>
      <c r="FN835" s="209"/>
      <c r="FO835" s="209"/>
      <c r="FP835" s="209"/>
      <c r="FQ835" s="209"/>
      <c r="FR835" s="209"/>
      <c r="FS835" s="209"/>
      <c r="FT835" s="209"/>
      <c r="FU835" s="209"/>
      <c r="FV835" s="209"/>
      <c r="FW835" s="209"/>
      <c r="FX835" s="209"/>
      <c r="FY835" s="209"/>
      <c r="FZ835" s="209"/>
      <c r="GA835" s="209"/>
      <c r="GB835" s="209"/>
      <c r="GC835" s="209"/>
      <c r="GD835" s="209"/>
      <c r="GE835" s="209"/>
      <c r="GF835" s="209"/>
      <c r="GG835" s="209"/>
      <c r="GH835" s="209"/>
      <c r="GI835" s="209"/>
      <c r="GJ835" s="209"/>
      <c r="GK835" s="209"/>
      <c r="GL835" s="209"/>
      <c r="GM835" s="209"/>
      <c r="GN835" s="209"/>
      <c r="GO835" s="209"/>
      <c r="GP835" s="209"/>
      <c r="GQ835" s="209"/>
      <c r="GR835" s="209"/>
      <c r="GS835" s="209"/>
      <c r="GT835" s="209"/>
      <c r="GU835" s="209"/>
      <c r="GV835" s="209"/>
      <c r="GW835" s="209"/>
      <c r="GX835" s="209"/>
      <c r="GY835" s="209"/>
      <c r="GZ835" s="209"/>
      <c r="HA835" s="209"/>
      <c r="HB835" s="209"/>
      <c r="HC835" s="209"/>
      <c r="HD835" s="209"/>
      <c r="HE835" s="209"/>
      <c r="HF835" s="209"/>
      <c r="HG835" s="209"/>
      <c r="HH835" s="209"/>
      <c r="HI835" s="209"/>
      <c r="HJ835" s="209"/>
      <c r="HK835" s="209"/>
      <c r="HL835" s="209"/>
      <c r="HM835" s="209"/>
      <c r="HN835" s="209"/>
      <c r="HO835" s="209"/>
      <c r="HP835" s="209"/>
      <c r="HQ835" s="209"/>
      <c r="HR835" s="209"/>
      <c r="HS835" s="209"/>
      <c r="HT835" s="209"/>
      <c r="HU835" s="209"/>
      <c r="HV835" s="209"/>
      <c r="HW835" s="209"/>
      <c r="HX835" s="209"/>
      <c r="HY835" s="209"/>
      <c r="HZ835" s="209"/>
      <c r="IA835" s="209"/>
      <c r="IB835" s="209"/>
      <c r="IC835" s="209"/>
      <c r="ID835" s="209"/>
      <c r="IE835" s="209"/>
      <c r="IF835" s="209"/>
      <c r="IG835" s="209"/>
      <c r="IH835" s="209"/>
      <c r="II835" s="209"/>
      <c r="IJ835" s="209"/>
      <c r="IK835" s="209"/>
      <c r="IL835" s="209"/>
      <c r="IM835" s="209"/>
      <c r="IN835" s="209"/>
      <c r="IO835" s="209"/>
      <c r="IP835" s="209"/>
      <c r="IQ835" s="209"/>
      <c r="IR835" s="209"/>
      <c r="IS835" s="209"/>
      <c r="IT835" s="209"/>
      <c r="IU835" s="209"/>
      <c r="IV835" s="209"/>
      <c r="IW835" s="209"/>
      <c r="IX835" s="209"/>
      <c r="IY835" s="209"/>
      <c r="IZ835" s="209"/>
      <c r="JA835" s="209"/>
      <c r="JB835" s="209"/>
      <c r="JC835" s="209"/>
      <c r="JD835" s="209"/>
      <c r="JE835" s="209"/>
      <c r="JF835" s="209"/>
      <c r="JG835" s="209"/>
    </row>
    <row r="836" spans="102:267" hidden="1">
      <c r="CX836" s="211"/>
      <c r="CY836" s="217"/>
      <c r="CZ836" s="217"/>
      <c r="DA836" s="217"/>
      <c r="DB836" s="462"/>
      <c r="DC836" s="217"/>
      <c r="DD836" s="209"/>
      <c r="DE836" s="209"/>
      <c r="DF836" s="1561"/>
      <c r="DG836" s="1561"/>
      <c r="DH836" s="209"/>
      <c r="DI836" s="209"/>
      <c r="DJ836" s="217"/>
      <c r="DK836" s="209"/>
      <c r="DL836" s="217"/>
      <c r="DM836" s="209"/>
      <c r="DN836" s="209"/>
      <c r="DO836" s="209"/>
      <c r="DP836" s="209"/>
      <c r="DQ836" s="1561"/>
      <c r="DR836" s="209"/>
      <c r="DS836" s="209"/>
      <c r="DT836" s="209"/>
      <c r="DU836" s="209"/>
      <c r="DV836" s="209"/>
      <c r="DW836" s="1561"/>
      <c r="DX836" s="1561"/>
      <c r="DY836" s="209"/>
      <c r="DZ836" s="209"/>
      <c r="EA836" s="209"/>
      <c r="EB836" s="209"/>
      <c r="EC836" s="209"/>
      <c r="ED836" s="209"/>
      <c r="EE836" s="209"/>
      <c r="EF836" s="209"/>
      <c r="EG836" s="209"/>
      <c r="EH836" s="209"/>
      <c r="EI836" s="209"/>
      <c r="EJ836" s="299"/>
      <c r="EK836" s="220"/>
      <c r="EL836" s="209"/>
      <c r="EM836" s="209"/>
      <c r="EN836" s="211"/>
      <c r="EO836" s="211"/>
      <c r="EP836" s="217"/>
      <c r="EQ836" s="209"/>
      <c r="ER836" s="209"/>
      <c r="ES836" s="209"/>
      <c r="ET836" s="209"/>
      <c r="EU836" s="209"/>
      <c r="EV836" s="209"/>
      <c r="EW836" s="209"/>
      <c r="EX836" s="209"/>
      <c r="EY836" s="209"/>
      <c r="EZ836" s="209"/>
      <c r="FA836" s="209"/>
      <c r="FB836" s="209"/>
      <c r="FC836" s="209"/>
      <c r="FD836" s="209"/>
      <c r="FE836" s="209"/>
      <c r="FF836" s="220"/>
      <c r="FG836" s="220"/>
      <c r="FH836" s="209"/>
      <c r="FI836" s="209"/>
      <c r="FJ836" s="209"/>
      <c r="FK836" s="209"/>
      <c r="FL836" s="209"/>
      <c r="FM836" s="209"/>
      <c r="FN836" s="209"/>
      <c r="FO836" s="209"/>
      <c r="FP836" s="209"/>
      <c r="FQ836" s="209"/>
      <c r="FR836" s="209"/>
      <c r="FS836" s="209"/>
      <c r="FT836" s="209"/>
      <c r="FU836" s="209"/>
      <c r="FV836" s="209"/>
      <c r="FW836" s="209"/>
      <c r="FX836" s="209"/>
      <c r="FY836" s="209"/>
      <c r="FZ836" s="209"/>
      <c r="GA836" s="209"/>
      <c r="GB836" s="209"/>
      <c r="GC836" s="209"/>
      <c r="GD836" s="209"/>
      <c r="GE836" s="209"/>
      <c r="GF836" s="209"/>
      <c r="GG836" s="209"/>
      <c r="GH836" s="209"/>
      <c r="GI836" s="209"/>
      <c r="GJ836" s="209"/>
      <c r="GK836" s="209"/>
      <c r="GL836" s="209"/>
      <c r="GM836" s="209"/>
      <c r="GN836" s="209"/>
      <c r="GO836" s="209"/>
      <c r="GP836" s="209"/>
      <c r="GQ836" s="209"/>
      <c r="GR836" s="209"/>
      <c r="GS836" s="209"/>
      <c r="GT836" s="209"/>
      <c r="GU836" s="209"/>
      <c r="GV836" s="209"/>
      <c r="GW836" s="209"/>
      <c r="GX836" s="209"/>
      <c r="GY836" s="209"/>
      <c r="GZ836" s="209"/>
      <c r="HA836" s="209"/>
      <c r="HB836" s="209"/>
      <c r="HC836" s="209"/>
      <c r="HD836" s="209"/>
      <c r="HE836" s="209"/>
      <c r="HF836" s="209"/>
      <c r="HG836" s="209"/>
      <c r="HH836" s="209"/>
      <c r="HI836" s="209"/>
      <c r="HJ836" s="209"/>
      <c r="HK836" s="209"/>
      <c r="HL836" s="209"/>
      <c r="HM836" s="209"/>
      <c r="HN836" s="209"/>
      <c r="HO836" s="209"/>
      <c r="HP836" s="209"/>
      <c r="HQ836" s="209"/>
      <c r="HR836" s="209"/>
      <c r="HS836" s="209"/>
      <c r="HT836" s="209"/>
      <c r="HU836" s="209"/>
      <c r="HV836" s="209"/>
      <c r="HW836" s="209"/>
      <c r="HX836" s="209"/>
      <c r="HY836" s="209"/>
      <c r="HZ836" s="209"/>
      <c r="IA836" s="209"/>
      <c r="IB836" s="209"/>
      <c r="IC836" s="209"/>
      <c r="ID836" s="209"/>
      <c r="IE836" s="209"/>
      <c r="IF836" s="209"/>
      <c r="IG836" s="209"/>
      <c r="IH836" s="209"/>
      <c r="II836" s="209"/>
      <c r="IJ836" s="209"/>
      <c r="IK836" s="209"/>
      <c r="IL836" s="209"/>
      <c r="IM836" s="209"/>
      <c r="IN836" s="209"/>
      <c r="IO836" s="209"/>
      <c r="IP836" s="209"/>
      <c r="IQ836" s="209"/>
      <c r="IR836" s="209"/>
      <c r="IS836" s="209"/>
      <c r="IT836" s="209"/>
      <c r="IU836" s="209"/>
      <c r="IV836" s="209"/>
      <c r="IW836" s="209"/>
      <c r="IX836" s="209"/>
      <c r="IY836" s="209"/>
      <c r="IZ836" s="209"/>
      <c r="JA836" s="209"/>
      <c r="JB836" s="209"/>
      <c r="JC836" s="209"/>
      <c r="JD836" s="209"/>
      <c r="JE836" s="209"/>
      <c r="JF836" s="209"/>
      <c r="JG836" s="209"/>
    </row>
    <row r="837" spans="102:267" hidden="1">
      <c r="CX837" s="211"/>
      <c r="CY837" s="217"/>
      <c r="CZ837" s="217"/>
      <c r="DA837" s="217"/>
      <c r="DB837" s="462"/>
      <c r="DC837" s="217"/>
      <c r="DD837" s="209"/>
      <c r="DE837" s="209"/>
      <c r="DF837" s="1561"/>
      <c r="DG837" s="1561"/>
      <c r="DH837" s="209"/>
      <c r="DI837" s="209"/>
      <c r="DJ837" s="217"/>
      <c r="DK837" s="209"/>
      <c r="DL837" s="217"/>
      <c r="DM837" s="209"/>
      <c r="DN837" s="209"/>
      <c r="DO837" s="209"/>
      <c r="DP837" s="209"/>
      <c r="DQ837" s="1561"/>
      <c r="DR837" s="209"/>
      <c r="DS837" s="209"/>
      <c r="DT837" s="209"/>
      <c r="DU837" s="209"/>
      <c r="DV837" s="209"/>
      <c r="DW837" s="1561"/>
      <c r="DX837" s="1561"/>
      <c r="DY837" s="209"/>
      <c r="DZ837" s="209"/>
      <c r="EA837" s="209"/>
      <c r="EB837" s="209"/>
      <c r="EC837" s="209"/>
      <c r="ED837" s="209"/>
      <c r="EE837" s="209"/>
      <c r="EF837" s="209"/>
      <c r="EG837" s="209"/>
      <c r="EH837" s="209"/>
      <c r="EI837" s="209"/>
      <c r="EJ837" s="299"/>
      <c r="EK837" s="220"/>
      <c r="EL837" s="209"/>
      <c r="EM837" s="209"/>
      <c r="EN837" s="211"/>
      <c r="EO837" s="211"/>
      <c r="EP837" s="217"/>
      <c r="EQ837" s="209"/>
      <c r="ER837" s="209"/>
      <c r="ES837" s="209"/>
      <c r="ET837" s="209"/>
      <c r="EU837" s="209"/>
      <c r="EV837" s="209"/>
      <c r="EW837" s="209"/>
      <c r="EX837" s="209"/>
      <c r="EY837" s="209"/>
      <c r="EZ837" s="209"/>
      <c r="FA837" s="209"/>
      <c r="FB837" s="209"/>
      <c r="FC837" s="209"/>
      <c r="FD837" s="209"/>
      <c r="FE837" s="209"/>
      <c r="FF837" s="220"/>
      <c r="FG837" s="220"/>
      <c r="FH837" s="209"/>
      <c r="FI837" s="209"/>
      <c r="FJ837" s="209"/>
      <c r="FK837" s="209"/>
      <c r="FL837" s="209"/>
      <c r="FM837" s="209"/>
      <c r="FN837" s="209"/>
      <c r="FO837" s="209"/>
      <c r="FP837" s="209"/>
      <c r="FQ837" s="209"/>
      <c r="FR837" s="209"/>
      <c r="FS837" s="209"/>
      <c r="FT837" s="209"/>
      <c r="FU837" s="209"/>
      <c r="FV837" s="209"/>
      <c r="FW837" s="209"/>
      <c r="FX837" s="209"/>
      <c r="FY837" s="209"/>
      <c r="FZ837" s="209"/>
      <c r="GA837" s="209"/>
      <c r="GB837" s="209"/>
      <c r="GC837" s="209"/>
      <c r="GD837" s="209"/>
      <c r="GE837" s="209"/>
      <c r="GF837" s="209"/>
      <c r="GG837" s="209"/>
      <c r="GH837" s="209"/>
      <c r="GI837" s="209"/>
      <c r="GJ837" s="209"/>
      <c r="GK837" s="209"/>
      <c r="GL837" s="209"/>
      <c r="GM837" s="209"/>
      <c r="GN837" s="209"/>
      <c r="GO837" s="209"/>
      <c r="GP837" s="209"/>
      <c r="GQ837" s="209"/>
      <c r="GR837" s="209"/>
      <c r="GS837" s="209"/>
      <c r="GT837" s="209"/>
      <c r="GU837" s="209"/>
      <c r="GV837" s="209"/>
      <c r="GW837" s="209"/>
      <c r="GX837" s="209"/>
      <c r="GY837" s="209"/>
      <c r="GZ837" s="209"/>
      <c r="HA837" s="209"/>
      <c r="HB837" s="209"/>
      <c r="HC837" s="209"/>
      <c r="HD837" s="209"/>
      <c r="HE837" s="209"/>
      <c r="HF837" s="209"/>
      <c r="HG837" s="209"/>
      <c r="HH837" s="209"/>
      <c r="HI837" s="209"/>
      <c r="HJ837" s="209"/>
      <c r="HK837" s="209"/>
      <c r="HL837" s="209"/>
      <c r="HM837" s="209"/>
      <c r="HN837" s="209"/>
      <c r="HO837" s="209"/>
      <c r="HP837" s="209"/>
      <c r="HQ837" s="209"/>
      <c r="HR837" s="209"/>
      <c r="HS837" s="209"/>
      <c r="HT837" s="209"/>
      <c r="HU837" s="209"/>
      <c r="HV837" s="209"/>
      <c r="HW837" s="209"/>
      <c r="HX837" s="209"/>
      <c r="HY837" s="209"/>
      <c r="HZ837" s="209"/>
      <c r="IA837" s="209"/>
      <c r="IB837" s="209"/>
      <c r="IC837" s="209"/>
      <c r="ID837" s="209"/>
      <c r="IE837" s="209"/>
      <c r="IF837" s="209"/>
      <c r="IG837" s="209"/>
      <c r="IH837" s="209"/>
      <c r="II837" s="209"/>
      <c r="IJ837" s="209"/>
      <c r="IK837" s="209"/>
      <c r="IL837" s="209"/>
      <c r="IM837" s="209"/>
      <c r="IN837" s="209"/>
      <c r="IO837" s="209"/>
      <c r="IP837" s="209"/>
      <c r="IQ837" s="209"/>
      <c r="IR837" s="209"/>
      <c r="IS837" s="209"/>
      <c r="IT837" s="209"/>
      <c r="IU837" s="209"/>
      <c r="IV837" s="209"/>
      <c r="IW837" s="209"/>
      <c r="IX837" s="209"/>
      <c r="IY837" s="209"/>
      <c r="IZ837" s="209"/>
      <c r="JA837" s="209"/>
      <c r="JB837" s="209"/>
      <c r="JC837" s="209"/>
      <c r="JD837" s="209"/>
      <c r="JE837" s="209"/>
      <c r="JF837" s="209"/>
      <c r="JG837" s="209"/>
    </row>
    <row r="838" spans="102:267" hidden="1">
      <c r="CX838" s="211"/>
      <c r="CY838" s="217"/>
      <c r="CZ838" s="217"/>
      <c r="DA838" s="217"/>
      <c r="DB838" s="462"/>
      <c r="DC838" s="217"/>
      <c r="DD838" s="209"/>
      <c r="DE838" s="209"/>
      <c r="DF838" s="1561"/>
      <c r="DG838" s="1561"/>
      <c r="DH838" s="209"/>
      <c r="DI838" s="209"/>
      <c r="DJ838" s="217"/>
      <c r="DK838" s="209"/>
      <c r="DL838" s="217"/>
      <c r="DM838" s="209"/>
      <c r="DN838" s="209"/>
      <c r="DO838" s="209"/>
      <c r="DP838" s="209"/>
      <c r="DQ838" s="1561"/>
      <c r="DR838" s="209"/>
      <c r="DS838" s="209"/>
      <c r="DT838" s="209"/>
      <c r="DU838" s="209"/>
      <c r="DV838" s="209"/>
      <c r="DW838" s="1561"/>
      <c r="DX838" s="1561"/>
      <c r="DY838" s="209"/>
      <c r="DZ838" s="209"/>
      <c r="EA838" s="209"/>
      <c r="EB838" s="209"/>
      <c r="EC838" s="209"/>
      <c r="ED838" s="209"/>
      <c r="EE838" s="209"/>
      <c r="EF838" s="209"/>
      <c r="EG838" s="209"/>
      <c r="EH838" s="209"/>
      <c r="EI838" s="209"/>
      <c r="EJ838" s="299"/>
      <c r="EK838" s="220"/>
      <c r="EL838" s="209"/>
      <c r="EM838" s="209"/>
      <c r="EN838" s="211"/>
      <c r="EO838" s="211"/>
      <c r="EP838" s="217"/>
      <c r="EQ838" s="209"/>
      <c r="ER838" s="209"/>
      <c r="ES838" s="209"/>
      <c r="ET838" s="209"/>
      <c r="EU838" s="209"/>
      <c r="EV838" s="209"/>
      <c r="EW838" s="209"/>
      <c r="EX838" s="209"/>
      <c r="EY838" s="209"/>
      <c r="EZ838" s="209"/>
      <c r="FA838" s="209"/>
      <c r="FB838" s="209"/>
      <c r="FC838" s="209"/>
      <c r="FD838" s="209"/>
      <c r="FE838" s="209"/>
      <c r="FF838" s="220"/>
      <c r="FG838" s="220"/>
      <c r="FH838" s="209"/>
      <c r="FI838" s="209"/>
      <c r="FJ838" s="209"/>
      <c r="FK838" s="209"/>
      <c r="FL838" s="209"/>
      <c r="FM838" s="209"/>
      <c r="FN838" s="209"/>
      <c r="FO838" s="209"/>
      <c r="FP838" s="209"/>
      <c r="FQ838" s="209"/>
      <c r="FR838" s="209"/>
      <c r="FS838" s="209"/>
      <c r="FT838" s="209"/>
      <c r="FU838" s="209"/>
      <c r="FV838" s="209"/>
      <c r="FW838" s="209"/>
      <c r="FX838" s="209"/>
      <c r="FY838" s="209"/>
      <c r="FZ838" s="209"/>
      <c r="GA838" s="209"/>
      <c r="GB838" s="209"/>
      <c r="GC838" s="209"/>
      <c r="GD838" s="209"/>
      <c r="GE838" s="209"/>
      <c r="GF838" s="209"/>
      <c r="GG838" s="209"/>
      <c r="GH838" s="209"/>
      <c r="GI838" s="209"/>
      <c r="GJ838" s="209"/>
      <c r="GK838" s="209"/>
      <c r="GL838" s="209"/>
      <c r="GM838" s="209"/>
      <c r="GN838" s="209"/>
      <c r="GO838" s="209"/>
      <c r="GP838" s="209"/>
      <c r="GQ838" s="209"/>
      <c r="GR838" s="209"/>
      <c r="GS838" s="209"/>
      <c r="GT838" s="209"/>
      <c r="GU838" s="209"/>
      <c r="GV838" s="209"/>
      <c r="GW838" s="209"/>
      <c r="GX838" s="209"/>
      <c r="GY838" s="209"/>
      <c r="GZ838" s="209"/>
      <c r="HA838" s="209"/>
      <c r="HB838" s="209"/>
      <c r="HC838" s="209"/>
      <c r="HD838" s="209"/>
      <c r="HE838" s="209"/>
      <c r="HF838" s="209"/>
      <c r="HG838" s="209"/>
      <c r="HH838" s="209"/>
      <c r="HI838" s="209"/>
      <c r="HJ838" s="209"/>
      <c r="HK838" s="209"/>
      <c r="HL838" s="209"/>
      <c r="HM838" s="209"/>
      <c r="HN838" s="209"/>
      <c r="HO838" s="209"/>
      <c r="HP838" s="209"/>
      <c r="HQ838" s="209"/>
      <c r="HR838" s="209"/>
      <c r="HS838" s="209"/>
      <c r="HT838" s="209"/>
      <c r="HU838" s="209"/>
      <c r="HV838" s="209"/>
      <c r="HW838" s="209"/>
      <c r="HX838" s="209"/>
      <c r="HY838" s="209"/>
      <c r="HZ838" s="209"/>
      <c r="IA838" s="209"/>
      <c r="IB838" s="209"/>
      <c r="IC838" s="209"/>
      <c r="ID838" s="209"/>
      <c r="IE838" s="209"/>
      <c r="IF838" s="209"/>
      <c r="IG838" s="209"/>
      <c r="IH838" s="209"/>
      <c r="II838" s="209"/>
      <c r="IJ838" s="209"/>
      <c r="IK838" s="209"/>
      <c r="IL838" s="209"/>
      <c r="IM838" s="209"/>
      <c r="IN838" s="209"/>
      <c r="IO838" s="209"/>
      <c r="IP838" s="209"/>
      <c r="IQ838" s="209"/>
      <c r="IR838" s="209"/>
      <c r="IS838" s="209"/>
      <c r="IT838" s="209"/>
      <c r="IU838" s="209"/>
      <c r="IV838" s="209"/>
      <c r="IW838" s="209"/>
      <c r="IX838" s="209"/>
      <c r="IY838" s="209"/>
      <c r="IZ838" s="209"/>
      <c r="JA838" s="209"/>
      <c r="JB838" s="209"/>
      <c r="JC838" s="209"/>
      <c r="JD838" s="209"/>
      <c r="JE838" s="209"/>
      <c r="JF838" s="209"/>
      <c r="JG838" s="209"/>
    </row>
    <row r="839" spans="102:267" hidden="1">
      <c r="CX839" s="211"/>
      <c r="CY839" s="217"/>
      <c r="CZ839" s="217"/>
      <c r="DA839" s="217"/>
      <c r="DB839" s="462"/>
      <c r="DC839" s="217"/>
      <c r="DD839" s="209"/>
      <c r="DE839" s="209"/>
      <c r="DF839" s="1561"/>
      <c r="DG839" s="1561"/>
      <c r="DH839" s="209"/>
      <c r="DI839" s="209"/>
      <c r="DJ839" s="217"/>
      <c r="DK839" s="209"/>
      <c r="DL839" s="217"/>
      <c r="DM839" s="209"/>
      <c r="DN839" s="209"/>
      <c r="DO839" s="209"/>
      <c r="DP839" s="209"/>
      <c r="DQ839" s="1561"/>
      <c r="DR839" s="209"/>
      <c r="DS839" s="209"/>
      <c r="DT839" s="209"/>
      <c r="DU839" s="209"/>
      <c r="DV839" s="209"/>
      <c r="DW839" s="1561"/>
      <c r="DX839" s="1561"/>
      <c r="DY839" s="209"/>
      <c r="DZ839" s="209"/>
      <c r="EA839" s="209"/>
      <c r="EB839" s="209"/>
      <c r="EC839" s="209"/>
      <c r="ED839" s="209"/>
      <c r="EE839" s="209"/>
      <c r="EF839" s="209"/>
      <c r="EG839" s="209"/>
      <c r="EH839" s="209"/>
      <c r="EI839" s="209"/>
      <c r="EJ839" s="299"/>
      <c r="EK839" s="220"/>
      <c r="EL839" s="209"/>
      <c r="EM839" s="209"/>
      <c r="EN839" s="211"/>
      <c r="EO839" s="211"/>
      <c r="EP839" s="217"/>
      <c r="EQ839" s="209"/>
      <c r="ER839" s="209"/>
      <c r="ES839" s="209"/>
      <c r="ET839" s="209"/>
      <c r="EU839" s="209"/>
      <c r="EV839" s="209"/>
      <c r="EW839" s="209"/>
      <c r="EX839" s="209"/>
      <c r="EY839" s="209"/>
      <c r="EZ839" s="209"/>
      <c r="FA839" s="209"/>
      <c r="FB839" s="209"/>
      <c r="FC839" s="209"/>
      <c r="FD839" s="209"/>
      <c r="FE839" s="209"/>
      <c r="FF839" s="220"/>
      <c r="FG839" s="220"/>
      <c r="FH839" s="209"/>
      <c r="FI839" s="209"/>
      <c r="FJ839" s="209"/>
      <c r="FK839" s="209"/>
      <c r="FL839" s="209"/>
      <c r="FM839" s="209"/>
      <c r="FN839" s="209"/>
      <c r="FO839" s="209"/>
      <c r="FP839" s="209"/>
      <c r="FQ839" s="209"/>
      <c r="FR839" s="209"/>
      <c r="FS839" s="209"/>
      <c r="FT839" s="209"/>
      <c r="FU839" s="209"/>
      <c r="FV839" s="209"/>
      <c r="FW839" s="209"/>
      <c r="FX839" s="209"/>
      <c r="FY839" s="209"/>
      <c r="FZ839" s="209"/>
      <c r="GA839" s="209"/>
      <c r="GB839" s="209"/>
      <c r="GC839" s="209"/>
      <c r="GD839" s="209"/>
      <c r="GE839" s="209"/>
      <c r="GF839" s="209"/>
      <c r="GG839" s="209"/>
      <c r="GH839" s="209"/>
      <c r="GI839" s="209"/>
      <c r="GJ839" s="209"/>
      <c r="GK839" s="209"/>
      <c r="GL839" s="209"/>
      <c r="GM839" s="209"/>
      <c r="GN839" s="209"/>
      <c r="GO839" s="209"/>
      <c r="GP839" s="209"/>
      <c r="GQ839" s="209"/>
      <c r="GR839" s="209"/>
      <c r="GS839" s="209"/>
      <c r="GT839" s="209"/>
      <c r="GU839" s="209"/>
      <c r="GV839" s="209"/>
      <c r="GW839" s="209"/>
      <c r="GX839" s="209"/>
      <c r="GY839" s="209"/>
      <c r="GZ839" s="209"/>
      <c r="HA839" s="209"/>
      <c r="HB839" s="209"/>
      <c r="HC839" s="209"/>
      <c r="HD839" s="209"/>
      <c r="HE839" s="209"/>
      <c r="HF839" s="209"/>
      <c r="HG839" s="209"/>
      <c r="HH839" s="209"/>
      <c r="HI839" s="209"/>
      <c r="HJ839" s="209"/>
      <c r="HK839" s="209"/>
      <c r="HL839" s="209"/>
      <c r="HM839" s="209"/>
      <c r="HN839" s="209"/>
      <c r="HO839" s="209"/>
      <c r="HP839" s="209"/>
      <c r="HQ839" s="209"/>
      <c r="HR839" s="209"/>
      <c r="HS839" s="209"/>
      <c r="HT839" s="209"/>
      <c r="HU839" s="209"/>
      <c r="HV839" s="209"/>
      <c r="HW839" s="209"/>
      <c r="HX839" s="209"/>
      <c r="HY839" s="209"/>
      <c r="HZ839" s="209"/>
      <c r="IA839" s="209"/>
      <c r="IB839" s="209"/>
      <c r="IC839" s="209"/>
      <c r="ID839" s="209"/>
      <c r="IE839" s="209"/>
      <c r="IF839" s="209"/>
      <c r="IG839" s="209"/>
      <c r="IH839" s="209"/>
      <c r="II839" s="209"/>
      <c r="IJ839" s="209"/>
      <c r="IK839" s="209"/>
      <c r="IL839" s="209"/>
      <c r="IM839" s="209"/>
      <c r="IN839" s="209"/>
      <c r="IO839" s="209"/>
      <c r="IP839" s="209"/>
      <c r="IQ839" s="209"/>
      <c r="IR839" s="209"/>
      <c r="IS839" s="209"/>
      <c r="IT839" s="209"/>
      <c r="IU839" s="209"/>
      <c r="IV839" s="209"/>
      <c r="IW839" s="209"/>
      <c r="IX839" s="209"/>
      <c r="IY839" s="209"/>
      <c r="IZ839" s="209"/>
      <c r="JA839" s="209"/>
      <c r="JB839" s="209"/>
      <c r="JC839" s="209"/>
      <c r="JD839" s="209"/>
      <c r="JE839" s="209"/>
      <c r="JF839" s="209"/>
      <c r="JG839" s="209"/>
    </row>
    <row r="840" spans="102:267" hidden="1">
      <c r="CX840" s="211"/>
      <c r="CY840" s="217"/>
      <c r="CZ840" s="217"/>
      <c r="DA840" s="217"/>
      <c r="DB840" s="462"/>
      <c r="DC840" s="217"/>
      <c r="DD840" s="209"/>
      <c r="DE840" s="209"/>
      <c r="DF840" s="1561"/>
      <c r="DG840" s="1561"/>
      <c r="DH840" s="209"/>
      <c r="DI840" s="209"/>
      <c r="DJ840" s="217"/>
      <c r="DK840" s="209"/>
      <c r="DL840" s="217"/>
      <c r="DM840" s="209"/>
      <c r="DN840" s="209"/>
      <c r="DO840" s="209"/>
      <c r="DP840" s="209"/>
      <c r="DQ840" s="1561"/>
      <c r="DR840" s="209"/>
      <c r="DS840" s="209"/>
      <c r="DT840" s="209"/>
      <c r="DU840" s="209"/>
      <c r="DV840" s="209"/>
      <c r="DW840" s="1561"/>
      <c r="DX840" s="1561"/>
      <c r="DY840" s="209"/>
      <c r="DZ840" s="209"/>
      <c r="EA840" s="209"/>
      <c r="EB840" s="209"/>
      <c r="EC840" s="209"/>
      <c r="ED840" s="209"/>
      <c r="EE840" s="209"/>
      <c r="EF840" s="209"/>
      <c r="EG840" s="209"/>
      <c r="EH840" s="209"/>
      <c r="EI840" s="209"/>
      <c r="EJ840" s="299"/>
      <c r="EK840" s="220"/>
      <c r="EL840" s="209"/>
      <c r="EM840" s="209"/>
      <c r="EN840" s="211"/>
      <c r="EO840" s="211"/>
      <c r="EP840" s="217"/>
      <c r="EQ840" s="209"/>
      <c r="ER840" s="209"/>
      <c r="ES840" s="209"/>
      <c r="ET840" s="209"/>
      <c r="EU840" s="209"/>
      <c r="EV840" s="209"/>
      <c r="EW840" s="209"/>
      <c r="EX840" s="209"/>
      <c r="EY840" s="209"/>
      <c r="EZ840" s="209"/>
      <c r="FA840" s="209"/>
      <c r="FB840" s="209"/>
      <c r="FC840" s="209"/>
      <c r="FD840" s="209"/>
      <c r="FE840" s="209"/>
      <c r="FF840" s="220"/>
      <c r="FG840" s="220"/>
      <c r="FH840" s="209"/>
      <c r="FI840" s="209"/>
      <c r="FJ840" s="209"/>
      <c r="FK840" s="209"/>
      <c r="FL840" s="209"/>
      <c r="FM840" s="209"/>
      <c r="FN840" s="209"/>
      <c r="FO840" s="209"/>
      <c r="FP840" s="209"/>
      <c r="FQ840" s="209"/>
      <c r="FR840" s="209"/>
      <c r="FS840" s="209"/>
      <c r="FT840" s="209"/>
      <c r="FU840" s="209"/>
      <c r="FV840" s="209"/>
      <c r="FW840" s="209"/>
      <c r="FX840" s="209"/>
      <c r="FY840" s="209"/>
      <c r="FZ840" s="209"/>
      <c r="GA840" s="209"/>
      <c r="GB840" s="209"/>
      <c r="GC840" s="209"/>
      <c r="GD840" s="209"/>
      <c r="GE840" s="209"/>
      <c r="GF840" s="209"/>
      <c r="GG840" s="209"/>
      <c r="GH840" s="209"/>
      <c r="GI840" s="209"/>
      <c r="GJ840" s="209"/>
      <c r="GK840" s="209"/>
      <c r="GL840" s="209"/>
      <c r="GM840" s="209"/>
      <c r="GN840" s="209"/>
      <c r="GO840" s="209"/>
      <c r="GP840" s="209"/>
      <c r="GQ840" s="209"/>
      <c r="GR840" s="209"/>
      <c r="GS840" s="209"/>
      <c r="GT840" s="209"/>
      <c r="GU840" s="209"/>
      <c r="GV840" s="209"/>
      <c r="GW840" s="209"/>
      <c r="GX840" s="209"/>
      <c r="GY840" s="209"/>
      <c r="GZ840" s="209"/>
      <c r="HA840" s="209"/>
      <c r="HB840" s="209"/>
      <c r="HC840" s="209"/>
      <c r="HD840" s="209"/>
      <c r="HE840" s="209"/>
      <c r="HF840" s="209"/>
      <c r="HG840" s="209"/>
      <c r="HH840" s="209"/>
      <c r="HI840" s="209"/>
      <c r="HJ840" s="209"/>
      <c r="HK840" s="209"/>
      <c r="HL840" s="209"/>
      <c r="HM840" s="209"/>
      <c r="HN840" s="209"/>
      <c r="HO840" s="209"/>
      <c r="HP840" s="209"/>
      <c r="HQ840" s="209"/>
      <c r="HR840" s="209"/>
      <c r="HS840" s="209"/>
      <c r="HT840" s="209"/>
      <c r="HU840" s="209"/>
      <c r="HV840" s="209"/>
      <c r="HW840" s="209"/>
      <c r="HX840" s="209"/>
      <c r="HY840" s="209"/>
      <c r="HZ840" s="209"/>
      <c r="IA840" s="209"/>
      <c r="IB840" s="209"/>
      <c r="IC840" s="209"/>
      <c r="ID840" s="209"/>
      <c r="IE840" s="209"/>
      <c r="IF840" s="209"/>
      <c r="IG840" s="209"/>
      <c r="IH840" s="209"/>
      <c r="II840" s="209"/>
      <c r="IJ840" s="209"/>
      <c r="IK840" s="209"/>
      <c r="IL840" s="209"/>
      <c r="IM840" s="209"/>
      <c r="IN840" s="209"/>
      <c r="IO840" s="209"/>
      <c r="IP840" s="209"/>
      <c r="IQ840" s="209"/>
      <c r="IR840" s="209"/>
      <c r="IS840" s="209"/>
      <c r="IT840" s="209"/>
      <c r="IU840" s="209"/>
      <c r="IV840" s="209"/>
      <c r="IW840" s="209"/>
      <c r="IX840" s="209"/>
      <c r="IY840" s="209"/>
      <c r="IZ840" s="209"/>
      <c r="JA840" s="209"/>
      <c r="JB840" s="209"/>
      <c r="JC840" s="209"/>
      <c r="JD840" s="209"/>
      <c r="JE840" s="209"/>
      <c r="JF840" s="209"/>
      <c r="JG840" s="209"/>
    </row>
    <row r="841" spans="102:267" hidden="1">
      <c r="CX841" s="211"/>
      <c r="CY841" s="217"/>
      <c r="CZ841" s="217"/>
      <c r="DA841" s="217"/>
      <c r="DB841" s="462"/>
      <c r="DC841" s="217"/>
      <c r="DD841" s="209"/>
      <c r="DE841" s="209"/>
      <c r="DF841" s="1561"/>
      <c r="DG841" s="1561"/>
      <c r="DH841" s="209"/>
      <c r="DI841" s="209"/>
      <c r="DJ841" s="217"/>
      <c r="DK841" s="209"/>
      <c r="DL841" s="217"/>
      <c r="DM841" s="209"/>
      <c r="DN841" s="209"/>
      <c r="DO841" s="209"/>
      <c r="DP841" s="209"/>
      <c r="DQ841" s="1561"/>
      <c r="DR841" s="209"/>
      <c r="DS841" s="209"/>
      <c r="DT841" s="209"/>
      <c r="DU841" s="209"/>
      <c r="DV841" s="209"/>
      <c r="DW841" s="1561"/>
      <c r="DX841" s="1561"/>
      <c r="DY841" s="209"/>
      <c r="DZ841" s="209"/>
      <c r="EA841" s="209"/>
      <c r="EB841" s="209"/>
      <c r="EC841" s="209"/>
      <c r="ED841" s="209"/>
      <c r="EE841" s="209"/>
      <c r="EF841" s="209"/>
      <c r="EG841" s="209"/>
      <c r="EH841" s="209"/>
      <c r="EI841" s="209"/>
      <c r="EJ841" s="299"/>
      <c r="EK841" s="220"/>
      <c r="EL841" s="209"/>
      <c r="EM841" s="209"/>
      <c r="EN841" s="211"/>
      <c r="EO841" s="211"/>
      <c r="EP841" s="217"/>
      <c r="EQ841" s="209"/>
      <c r="ER841" s="209"/>
      <c r="ES841" s="209"/>
      <c r="ET841" s="209"/>
      <c r="EU841" s="209"/>
      <c r="EV841" s="209"/>
      <c r="EW841" s="209"/>
      <c r="EX841" s="209"/>
      <c r="EY841" s="209"/>
      <c r="EZ841" s="209"/>
      <c r="FA841" s="209"/>
      <c r="FB841" s="209"/>
      <c r="FC841" s="209"/>
      <c r="FD841" s="209"/>
      <c r="FE841" s="209"/>
      <c r="FF841" s="220"/>
      <c r="FG841" s="220"/>
      <c r="FH841" s="209"/>
      <c r="FI841" s="209"/>
      <c r="FJ841" s="209"/>
      <c r="FK841" s="209"/>
      <c r="FL841" s="209"/>
      <c r="FM841" s="209"/>
      <c r="FN841" s="209"/>
      <c r="FO841" s="209"/>
      <c r="FP841" s="209"/>
      <c r="FQ841" s="209"/>
      <c r="FR841" s="209"/>
      <c r="FS841" s="209"/>
      <c r="FT841" s="209"/>
      <c r="FU841" s="209"/>
      <c r="FV841" s="209"/>
      <c r="FW841" s="209"/>
      <c r="FX841" s="209"/>
      <c r="FY841" s="209"/>
      <c r="FZ841" s="209"/>
      <c r="GA841" s="209"/>
      <c r="GB841" s="209"/>
      <c r="GC841" s="209"/>
      <c r="GD841" s="209"/>
      <c r="GE841" s="209"/>
      <c r="GF841" s="209"/>
      <c r="GG841" s="209"/>
      <c r="GH841" s="209"/>
      <c r="GI841" s="209"/>
      <c r="GJ841" s="209"/>
      <c r="GK841" s="209"/>
      <c r="GL841" s="209"/>
      <c r="GM841" s="209"/>
      <c r="GN841" s="209"/>
      <c r="GO841" s="209"/>
      <c r="GP841" s="209"/>
      <c r="GQ841" s="209"/>
      <c r="GR841" s="209"/>
      <c r="GS841" s="209"/>
      <c r="GT841" s="209"/>
      <c r="GU841" s="209"/>
      <c r="GV841" s="209"/>
      <c r="GW841" s="209"/>
      <c r="GX841" s="209"/>
      <c r="GY841" s="209"/>
      <c r="GZ841" s="209"/>
      <c r="HA841" s="209"/>
      <c r="HB841" s="209"/>
      <c r="HC841" s="209"/>
      <c r="HD841" s="209"/>
      <c r="HE841" s="209"/>
      <c r="HF841" s="209"/>
      <c r="HG841" s="209"/>
      <c r="HH841" s="209"/>
      <c r="HI841" s="209"/>
      <c r="HJ841" s="209"/>
      <c r="HK841" s="209"/>
      <c r="HL841" s="209"/>
      <c r="HM841" s="209"/>
      <c r="HN841" s="209"/>
      <c r="HO841" s="209"/>
      <c r="HP841" s="209"/>
      <c r="HQ841" s="209"/>
      <c r="HR841" s="209"/>
      <c r="HS841" s="209"/>
      <c r="HT841" s="209"/>
      <c r="HU841" s="209"/>
      <c r="HV841" s="209"/>
      <c r="HW841" s="209"/>
      <c r="HX841" s="209"/>
      <c r="HY841" s="209"/>
      <c r="HZ841" s="209"/>
      <c r="IA841" s="209"/>
      <c r="IB841" s="209"/>
      <c r="IC841" s="209"/>
      <c r="ID841" s="209"/>
      <c r="IE841" s="209"/>
      <c r="IF841" s="209"/>
      <c r="IG841" s="209"/>
      <c r="IH841" s="209"/>
      <c r="II841" s="209"/>
      <c r="IJ841" s="209"/>
      <c r="IK841" s="209"/>
      <c r="IL841" s="209"/>
      <c r="IM841" s="209"/>
      <c r="IN841" s="209"/>
      <c r="IO841" s="209"/>
      <c r="IP841" s="209"/>
      <c r="IQ841" s="209"/>
      <c r="IR841" s="209"/>
      <c r="IS841" s="209"/>
      <c r="IT841" s="209"/>
      <c r="IU841" s="209"/>
      <c r="IV841" s="209"/>
      <c r="IW841" s="209"/>
      <c r="IX841" s="209"/>
      <c r="IY841" s="209"/>
      <c r="IZ841" s="209"/>
      <c r="JA841" s="209"/>
      <c r="JB841" s="209"/>
      <c r="JC841" s="209"/>
      <c r="JD841" s="209"/>
      <c r="JE841" s="209"/>
      <c r="JF841" s="209"/>
      <c r="JG841" s="209"/>
    </row>
    <row r="842" spans="102:267" hidden="1">
      <c r="CX842" s="211"/>
      <c r="CY842" s="217"/>
      <c r="CZ842" s="217"/>
      <c r="DA842" s="217"/>
      <c r="DB842" s="462"/>
      <c r="DC842" s="217"/>
      <c r="DD842" s="209"/>
      <c r="DE842" s="209"/>
      <c r="DF842" s="1561"/>
      <c r="DG842" s="1561"/>
      <c r="DH842" s="209"/>
      <c r="DI842" s="209"/>
      <c r="DJ842" s="217"/>
      <c r="DK842" s="209"/>
      <c r="DL842" s="217"/>
      <c r="DM842" s="209"/>
      <c r="DN842" s="209"/>
      <c r="DO842" s="209"/>
      <c r="DP842" s="209"/>
      <c r="DQ842" s="1561"/>
      <c r="DR842" s="209"/>
      <c r="DS842" s="209"/>
      <c r="DT842" s="209"/>
      <c r="DU842" s="209"/>
      <c r="DV842" s="209"/>
      <c r="DW842" s="1561"/>
      <c r="DX842" s="1561"/>
      <c r="DY842" s="209"/>
      <c r="DZ842" s="209"/>
      <c r="EA842" s="209"/>
      <c r="EB842" s="209"/>
      <c r="EC842" s="209"/>
      <c r="ED842" s="209"/>
      <c r="EE842" s="209"/>
      <c r="EF842" s="209"/>
      <c r="EG842" s="209"/>
      <c r="EH842" s="209"/>
      <c r="EI842" s="209"/>
      <c r="EJ842" s="299"/>
      <c r="EK842" s="220"/>
      <c r="EL842" s="209"/>
      <c r="EM842" s="209"/>
      <c r="EN842" s="211"/>
      <c r="EO842" s="211"/>
      <c r="EP842" s="217"/>
      <c r="EQ842" s="209"/>
      <c r="ER842" s="209"/>
      <c r="ES842" s="209"/>
      <c r="ET842" s="209"/>
      <c r="EU842" s="209"/>
      <c r="EV842" s="209"/>
      <c r="EW842" s="209"/>
      <c r="EX842" s="209"/>
      <c r="EY842" s="209"/>
      <c r="EZ842" s="209"/>
      <c r="FA842" s="209"/>
      <c r="FB842" s="209"/>
      <c r="FC842" s="209"/>
      <c r="FD842" s="209"/>
      <c r="FE842" s="209"/>
      <c r="FF842" s="220"/>
      <c r="FG842" s="220"/>
      <c r="FH842" s="209"/>
      <c r="FI842" s="209"/>
      <c r="FJ842" s="209"/>
      <c r="FK842" s="209"/>
      <c r="FL842" s="209"/>
      <c r="FM842" s="209"/>
      <c r="FN842" s="209"/>
      <c r="FO842" s="209"/>
      <c r="FP842" s="209"/>
      <c r="FQ842" s="209"/>
      <c r="FR842" s="209"/>
      <c r="FS842" s="209"/>
      <c r="FT842" s="209"/>
      <c r="FU842" s="209"/>
      <c r="FV842" s="209"/>
      <c r="FW842" s="209"/>
      <c r="FX842" s="209"/>
      <c r="FY842" s="209"/>
      <c r="FZ842" s="209"/>
      <c r="GA842" s="209"/>
      <c r="GB842" s="209"/>
      <c r="GC842" s="209"/>
      <c r="GD842" s="209"/>
      <c r="GE842" s="209"/>
      <c r="GF842" s="209"/>
      <c r="GG842" s="209"/>
      <c r="GH842" s="209"/>
      <c r="GI842" s="209"/>
      <c r="GJ842" s="209"/>
      <c r="GK842" s="209"/>
      <c r="GL842" s="209"/>
      <c r="GM842" s="209"/>
      <c r="GN842" s="209"/>
      <c r="GO842" s="209"/>
      <c r="GP842" s="209"/>
      <c r="GQ842" s="209"/>
      <c r="GR842" s="209"/>
      <c r="GS842" s="209"/>
      <c r="GT842" s="209"/>
      <c r="GU842" s="209"/>
      <c r="GV842" s="209"/>
      <c r="GW842" s="209"/>
      <c r="GX842" s="209"/>
      <c r="GY842" s="209"/>
      <c r="GZ842" s="209"/>
      <c r="HA842" s="209"/>
      <c r="HB842" s="209"/>
      <c r="HC842" s="209"/>
      <c r="HD842" s="209"/>
      <c r="HE842" s="209"/>
      <c r="HF842" s="209"/>
      <c r="HG842" s="209"/>
      <c r="HH842" s="209"/>
      <c r="HI842" s="209"/>
      <c r="HJ842" s="209"/>
      <c r="HK842" s="209"/>
      <c r="HL842" s="209"/>
      <c r="HM842" s="209"/>
      <c r="HN842" s="209"/>
      <c r="HO842" s="209"/>
      <c r="HP842" s="209"/>
      <c r="HQ842" s="209"/>
      <c r="HR842" s="209"/>
      <c r="HS842" s="209"/>
      <c r="HT842" s="209"/>
      <c r="HU842" s="209"/>
      <c r="HV842" s="209"/>
      <c r="HW842" s="209"/>
      <c r="HX842" s="209"/>
      <c r="HY842" s="209"/>
      <c r="HZ842" s="209"/>
      <c r="IA842" s="209"/>
      <c r="IB842" s="209"/>
      <c r="IC842" s="209"/>
      <c r="ID842" s="209"/>
      <c r="IE842" s="209"/>
      <c r="IF842" s="209"/>
      <c r="IG842" s="209"/>
      <c r="IH842" s="209"/>
      <c r="II842" s="209"/>
      <c r="IJ842" s="209"/>
      <c r="IK842" s="209"/>
      <c r="IL842" s="209"/>
      <c r="IM842" s="209"/>
      <c r="IN842" s="209"/>
      <c r="IO842" s="209"/>
      <c r="IP842" s="209"/>
      <c r="IQ842" s="209"/>
      <c r="IR842" s="209"/>
      <c r="IS842" s="209"/>
      <c r="IT842" s="209"/>
      <c r="IU842" s="209"/>
      <c r="IV842" s="209"/>
      <c r="IW842" s="209"/>
      <c r="IX842" s="209"/>
      <c r="IY842" s="209"/>
      <c r="IZ842" s="209"/>
      <c r="JA842" s="209"/>
      <c r="JB842" s="209"/>
      <c r="JC842" s="209"/>
      <c r="JD842" s="209"/>
      <c r="JE842" s="209"/>
      <c r="JF842" s="209"/>
      <c r="JG842" s="209"/>
    </row>
    <row r="843" spans="102:267" hidden="1">
      <c r="CX843" s="211"/>
      <c r="CY843" s="217"/>
      <c r="CZ843" s="217"/>
      <c r="DA843" s="217"/>
      <c r="DB843" s="462"/>
      <c r="DC843" s="217"/>
      <c r="DD843" s="209"/>
      <c r="DE843" s="209"/>
      <c r="DF843" s="1561"/>
      <c r="DG843" s="1561"/>
      <c r="DH843" s="209"/>
      <c r="DI843" s="209"/>
      <c r="DJ843" s="217"/>
      <c r="DK843" s="209"/>
      <c r="DL843" s="217"/>
      <c r="DM843" s="209"/>
      <c r="DN843" s="209"/>
      <c r="DO843" s="209"/>
      <c r="DP843" s="209"/>
      <c r="DQ843" s="1561"/>
      <c r="DR843" s="209"/>
      <c r="DS843" s="209"/>
      <c r="DT843" s="209"/>
      <c r="DU843" s="209"/>
      <c r="DV843" s="209"/>
      <c r="DW843" s="1561"/>
      <c r="DX843" s="1561"/>
      <c r="DY843" s="209"/>
      <c r="DZ843" s="209"/>
      <c r="EA843" s="209"/>
      <c r="EB843" s="209"/>
      <c r="EC843" s="209"/>
      <c r="ED843" s="209"/>
      <c r="EE843" s="209"/>
      <c r="EF843" s="209"/>
      <c r="EG843" s="209"/>
      <c r="EH843" s="209"/>
      <c r="EI843" s="209"/>
      <c r="EJ843" s="299"/>
      <c r="EK843" s="220"/>
      <c r="EL843" s="209"/>
      <c r="EM843" s="209"/>
      <c r="EN843" s="211"/>
      <c r="EO843" s="211"/>
      <c r="EP843" s="217"/>
      <c r="EQ843" s="209"/>
      <c r="ER843" s="209"/>
      <c r="ES843" s="209"/>
      <c r="ET843" s="209"/>
      <c r="EU843" s="209"/>
      <c r="EV843" s="209"/>
      <c r="EW843" s="209"/>
      <c r="EX843" s="209"/>
      <c r="EY843" s="209"/>
      <c r="EZ843" s="209"/>
      <c r="FA843" s="209"/>
      <c r="FB843" s="209"/>
      <c r="FC843" s="209"/>
      <c r="FD843" s="209"/>
      <c r="FE843" s="209"/>
      <c r="FF843" s="220"/>
      <c r="FG843" s="220"/>
      <c r="FH843" s="209"/>
      <c r="FI843" s="209"/>
      <c r="FJ843" s="209"/>
      <c r="FK843" s="209"/>
      <c r="FL843" s="209"/>
      <c r="FM843" s="209"/>
      <c r="FN843" s="209"/>
      <c r="FO843" s="209"/>
      <c r="FP843" s="209"/>
      <c r="FQ843" s="209"/>
      <c r="FR843" s="209"/>
      <c r="FS843" s="209"/>
      <c r="FT843" s="209"/>
      <c r="FU843" s="209"/>
      <c r="FV843" s="209"/>
      <c r="FW843" s="209"/>
      <c r="FX843" s="209"/>
      <c r="FY843" s="209"/>
      <c r="FZ843" s="209"/>
      <c r="GA843" s="209"/>
      <c r="GB843" s="209"/>
      <c r="GC843" s="209"/>
      <c r="GD843" s="209"/>
      <c r="GE843" s="209"/>
      <c r="GF843" s="209"/>
      <c r="GG843" s="209"/>
      <c r="GH843" s="209"/>
      <c r="GI843" s="209"/>
      <c r="GJ843" s="209"/>
      <c r="GK843" s="209"/>
      <c r="GL843" s="209"/>
      <c r="GM843" s="209"/>
      <c r="GN843" s="209"/>
      <c r="GO843" s="209"/>
      <c r="GP843" s="209"/>
      <c r="GQ843" s="209"/>
      <c r="GR843" s="209"/>
      <c r="GS843" s="209"/>
      <c r="GT843" s="209"/>
      <c r="GU843" s="209"/>
      <c r="GV843" s="209"/>
      <c r="GW843" s="209"/>
      <c r="GX843" s="209"/>
      <c r="GY843" s="209"/>
      <c r="GZ843" s="209"/>
      <c r="HA843" s="209"/>
      <c r="HB843" s="209"/>
      <c r="HC843" s="209"/>
      <c r="HD843" s="209"/>
      <c r="HE843" s="209"/>
      <c r="HF843" s="209"/>
      <c r="HG843" s="209"/>
      <c r="HH843" s="209"/>
      <c r="HI843" s="209"/>
      <c r="HJ843" s="209"/>
      <c r="HK843" s="209"/>
      <c r="HL843" s="209"/>
      <c r="HM843" s="209"/>
      <c r="HN843" s="209"/>
      <c r="HO843" s="209"/>
      <c r="HP843" s="209"/>
      <c r="HQ843" s="209"/>
      <c r="HR843" s="209"/>
      <c r="HS843" s="209"/>
      <c r="HT843" s="209"/>
      <c r="HU843" s="209"/>
      <c r="HV843" s="209"/>
      <c r="HW843" s="209"/>
      <c r="HX843" s="209"/>
      <c r="HY843" s="209"/>
      <c r="HZ843" s="209"/>
      <c r="IA843" s="209"/>
      <c r="IB843" s="209"/>
      <c r="IC843" s="209"/>
      <c r="ID843" s="209"/>
      <c r="IE843" s="209"/>
      <c r="IF843" s="209"/>
      <c r="IG843" s="209"/>
      <c r="IH843" s="209"/>
      <c r="II843" s="209"/>
      <c r="IJ843" s="209"/>
      <c r="IK843" s="209"/>
      <c r="IL843" s="209"/>
      <c r="IM843" s="209"/>
      <c r="IN843" s="209"/>
      <c r="IO843" s="209"/>
      <c r="IP843" s="209"/>
      <c r="IQ843" s="209"/>
      <c r="IR843" s="209"/>
      <c r="IS843" s="209"/>
      <c r="IT843" s="209"/>
      <c r="IU843" s="209"/>
      <c r="IV843" s="209"/>
      <c r="IW843" s="209"/>
      <c r="IX843" s="209"/>
      <c r="IY843" s="209"/>
      <c r="IZ843" s="209"/>
      <c r="JA843" s="209"/>
      <c r="JB843" s="209"/>
      <c r="JC843" s="209"/>
      <c r="JD843" s="209"/>
      <c r="JE843" s="209"/>
      <c r="JF843" s="209"/>
      <c r="JG843" s="209"/>
    </row>
    <row r="844" spans="102:267" hidden="1">
      <c r="CX844" s="211"/>
      <c r="CY844" s="217"/>
      <c r="CZ844" s="217"/>
      <c r="DA844" s="217"/>
      <c r="DB844" s="462"/>
      <c r="DC844" s="217"/>
      <c r="DD844" s="209"/>
      <c r="DE844" s="209"/>
      <c r="DF844" s="1561"/>
      <c r="DG844" s="1561"/>
      <c r="DH844" s="209"/>
      <c r="DI844" s="209"/>
      <c r="DJ844" s="217"/>
      <c r="DK844" s="209"/>
      <c r="DL844" s="217"/>
      <c r="DM844" s="209"/>
      <c r="DN844" s="209"/>
      <c r="DO844" s="209"/>
      <c r="DP844" s="209"/>
      <c r="DQ844" s="1561"/>
      <c r="DR844" s="209"/>
      <c r="DS844" s="209"/>
      <c r="DT844" s="209"/>
      <c r="DU844" s="209"/>
      <c r="DV844" s="209"/>
      <c r="DW844" s="1561"/>
      <c r="DX844" s="1561"/>
      <c r="DY844" s="209"/>
      <c r="DZ844" s="209"/>
      <c r="EA844" s="209"/>
      <c r="EB844" s="209"/>
      <c r="EC844" s="209"/>
      <c r="ED844" s="209"/>
      <c r="EE844" s="209"/>
      <c r="EF844" s="209"/>
      <c r="EG844" s="209"/>
      <c r="EH844" s="209"/>
      <c r="EI844" s="209"/>
      <c r="EJ844" s="299"/>
      <c r="EK844" s="220"/>
      <c r="EL844" s="209"/>
      <c r="EM844" s="209"/>
      <c r="EN844" s="211"/>
      <c r="EO844" s="211"/>
      <c r="EP844" s="217"/>
      <c r="EQ844" s="209"/>
      <c r="ER844" s="209"/>
      <c r="ES844" s="209"/>
      <c r="ET844" s="209"/>
      <c r="EU844" s="209"/>
      <c r="EV844" s="209"/>
      <c r="EW844" s="209"/>
      <c r="EX844" s="209"/>
      <c r="EY844" s="209"/>
      <c r="EZ844" s="209"/>
      <c r="FA844" s="209"/>
      <c r="FB844" s="209"/>
      <c r="FC844" s="209"/>
      <c r="FD844" s="209"/>
      <c r="FE844" s="209"/>
      <c r="FF844" s="220"/>
      <c r="FG844" s="220"/>
      <c r="FH844" s="209"/>
      <c r="FI844" s="209"/>
      <c r="FJ844" s="209"/>
      <c r="FK844" s="209"/>
      <c r="FL844" s="209"/>
      <c r="FM844" s="209"/>
      <c r="FN844" s="209"/>
      <c r="FO844" s="209"/>
      <c r="FP844" s="209"/>
      <c r="FQ844" s="209"/>
      <c r="FR844" s="209"/>
      <c r="FS844" s="209"/>
      <c r="FT844" s="209"/>
      <c r="FU844" s="209"/>
      <c r="FV844" s="209"/>
      <c r="FW844" s="209"/>
      <c r="FX844" s="209"/>
      <c r="FY844" s="209"/>
      <c r="FZ844" s="209"/>
      <c r="GA844" s="209"/>
      <c r="GB844" s="209"/>
      <c r="GC844" s="209"/>
      <c r="GD844" s="209"/>
      <c r="GE844" s="209"/>
      <c r="GF844" s="209"/>
      <c r="GG844" s="209"/>
      <c r="GH844" s="209"/>
      <c r="GI844" s="209"/>
      <c r="GJ844" s="209"/>
      <c r="GK844" s="209"/>
      <c r="GL844" s="209"/>
      <c r="GM844" s="209"/>
      <c r="GN844" s="209"/>
      <c r="GO844" s="209"/>
      <c r="GP844" s="209"/>
      <c r="GQ844" s="209"/>
      <c r="GR844" s="209"/>
      <c r="GS844" s="209"/>
      <c r="GT844" s="209"/>
      <c r="GU844" s="209"/>
      <c r="GV844" s="209"/>
      <c r="GW844" s="209"/>
      <c r="GX844" s="209"/>
      <c r="GY844" s="209"/>
      <c r="GZ844" s="209"/>
      <c r="HA844" s="209"/>
      <c r="HB844" s="209"/>
      <c r="HC844" s="209"/>
      <c r="HD844" s="209"/>
      <c r="HE844" s="209"/>
      <c r="HF844" s="209"/>
      <c r="HG844" s="209"/>
      <c r="HH844" s="209"/>
      <c r="HI844" s="209"/>
      <c r="HJ844" s="209"/>
      <c r="HK844" s="209"/>
      <c r="HL844" s="209"/>
      <c r="HM844" s="209"/>
      <c r="HN844" s="209"/>
      <c r="HO844" s="209"/>
      <c r="HP844" s="209"/>
      <c r="HQ844" s="209"/>
      <c r="HR844" s="209"/>
      <c r="HS844" s="209"/>
      <c r="HT844" s="209"/>
      <c r="HU844" s="209"/>
      <c r="HV844" s="209"/>
      <c r="HW844" s="209"/>
      <c r="HX844" s="209"/>
      <c r="HY844" s="209"/>
      <c r="HZ844" s="209"/>
      <c r="IA844" s="209"/>
      <c r="IB844" s="209"/>
      <c r="IC844" s="209"/>
      <c r="ID844" s="209"/>
      <c r="IE844" s="209"/>
      <c r="IF844" s="209"/>
      <c r="IG844" s="209"/>
      <c r="IH844" s="209"/>
      <c r="II844" s="209"/>
      <c r="IJ844" s="209"/>
      <c r="IK844" s="209"/>
      <c r="IL844" s="209"/>
      <c r="IM844" s="209"/>
      <c r="IN844" s="209"/>
      <c r="IO844" s="209"/>
      <c r="IP844" s="209"/>
      <c r="IQ844" s="209"/>
      <c r="IR844" s="209"/>
      <c r="IS844" s="209"/>
      <c r="IT844" s="209"/>
      <c r="IU844" s="209"/>
      <c r="IV844" s="209"/>
      <c r="IW844" s="209"/>
      <c r="IX844" s="209"/>
      <c r="IY844" s="209"/>
      <c r="IZ844" s="209"/>
      <c r="JA844" s="209"/>
      <c r="JB844" s="209"/>
      <c r="JC844" s="209"/>
      <c r="JD844" s="209"/>
      <c r="JE844" s="209"/>
      <c r="JF844" s="209"/>
      <c r="JG844" s="209"/>
    </row>
    <row r="845" spans="102:267" hidden="1">
      <c r="CX845" s="211"/>
      <c r="CY845" s="217"/>
      <c r="CZ845" s="217"/>
      <c r="DA845" s="217"/>
      <c r="DB845" s="462"/>
      <c r="DC845" s="217"/>
      <c r="DD845" s="209"/>
      <c r="DE845" s="209"/>
      <c r="DF845" s="1561"/>
      <c r="DG845" s="1561"/>
      <c r="DH845" s="209"/>
      <c r="DI845" s="209"/>
      <c r="DJ845" s="217"/>
      <c r="DK845" s="209"/>
      <c r="DL845" s="217"/>
      <c r="DM845" s="209"/>
      <c r="DN845" s="209"/>
      <c r="DO845" s="209"/>
      <c r="DP845" s="209"/>
      <c r="DQ845" s="1561"/>
      <c r="DR845" s="209"/>
      <c r="DS845" s="209"/>
      <c r="DT845" s="209"/>
      <c r="DU845" s="209"/>
      <c r="DV845" s="209"/>
      <c r="DW845" s="1561"/>
      <c r="DX845" s="1561"/>
      <c r="DY845" s="209"/>
      <c r="DZ845" s="209"/>
      <c r="EA845" s="209"/>
      <c r="EB845" s="209"/>
      <c r="EC845" s="209"/>
      <c r="ED845" s="209"/>
      <c r="EE845" s="209"/>
      <c r="EF845" s="209"/>
      <c r="EG845" s="209"/>
      <c r="EH845" s="209"/>
      <c r="EI845" s="209"/>
      <c r="EJ845" s="299"/>
      <c r="EK845" s="220"/>
      <c r="EL845" s="209"/>
      <c r="EM845" s="209"/>
      <c r="EN845" s="211"/>
      <c r="EO845" s="211"/>
      <c r="EP845" s="217"/>
      <c r="EQ845" s="209"/>
      <c r="ER845" s="209"/>
      <c r="ES845" s="209"/>
      <c r="ET845" s="209"/>
      <c r="EU845" s="209"/>
      <c r="EV845" s="209"/>
      <c r="EW845" s="209"/>
      <c r="EX845" s="209"/>
      <c r="EY845" s="209"/>
      <c r="EZ845" s="209"/>
      <c r="FA845" s="209"/>
      <c r="FB845" s="209"/>
      <c r="FC845" s="209"/>
      <c r="FD845" s="209"/>
      <c r="FE845" s="209"/>
      <c r="FF845" s="220"/>
      <c r="FG845" s="220"/>
      <c r="FH845" s="209"/>
      <c r="FI845" s="209"/>
      <c r="FJ845" s="209"/>
      <c r="FK845" s="209"/>
      <c r="FL845" s="209"/>
      <c r="FM845" s="209"/>
      <c r="FN845" s="209"/>
      <c r="FO845" s="209"/>
      <c r="FP845" s="209"/>
      <c r="FQ845" s="209"/>
      <c r="FR845" s="209"/>
      <c r="FS845" s="209"/>
      <c r="FT845" s="209"/>
      <c r="FU845" s="209"/>
      <c r="FV845" s="209"/>
      <c r="FW845" s="209"/>
      <c r="FX845" s="209"/>
      <c r="FY845" s="209"/>
      <c r="FZ845" s="209"/>
      <c r="GA845" s="209"/>
      <c r="GB845" s="209"/>
      <c r="GC845" s="209"/>
      <c r="GD845" s="209"/>
      <c r="GE845" s="209"/>
      <c r="GF845" s="209"/>
      <c r="GG845" s="209"/>
      <c r="GH845" s="209"/>
      <c r="GI845" s="209"/>
      <c r="GJ845" s="209"/>
      <c r="GK845" s="209"/>
      <c r="GL845" s="209"/>
      <c r="GM845" s="209"/>
      <c r="GN845" s="209"/>
      <c r="GO845" s="209"/>
      <c r="GP845" s="209"/>
      <c r="GQ845" s="209"/>
      <c r="GR845" s="209"/>
      <c r="GS845" s="209"/>
      <c r="GT845" s="209"/>
      <c r="GU845" s="209"/>
      <c r="GV845" s="209"/>
      <c r="GW845" s="209"/>
      <c r="GX845" s="209"/>
      <c r="GY845" s="209"/>
      <c r="GZ845" s="209"/>
      <c r="HA845" s="209"/>
      <c r="HB845" s="209"/>
      <c r="HC845" s="209"/>
      <c r="HD845" s="209"/>
      <c r="HE845" s="209"/>
      <c r="HF845" s="209"/>
      <c r="HG845" s="209"/>
      <c r="HH845" s="209"/>
      <c r="HI845" s="209"/>
      <c r="HJ845" s="209"/>
      <c r="HK845" s="209"/>
      <c r="HL845" s="209"/>
      <c r="HM845" s="209"/>
      <c r="HN845" s="209"/>
      <c r="HO845" s="209"/>
      <c r="HP845" s="209"/>
      <c r="HQ845" s="209"/>
      <c r="HR845" s="209"/>
      <c r="HS845" s="209"/>
      <c r="HT845" s="209"/>
      <c r="HU845" s="209"/>
      <c r="HV845" s="209"/>
      <c r="HW845" s="209"/>
      <c r="HX845" s="209"/>
      <c r="HY845" s="209"/>
      <c r="HZ845" s="209"/>
      <c r="IA845" s="209"/>
      <c r="IB845" s="209"/>
      <c r="IC845" s="209"/>
      <c r="ID845" s="209"/>
      <c r="IE845" s="209"/>
      <c r="IF845" s="209"/>
      <c r="IG845" s="209"/>
      <c r="IH845" s="209"/>
      <c r="II845" s="209"/>
      <c r="IJ845" s="209"/>
      <c r="IK845" s="209"/>
      <c r="IL845" s="209"/>
      <c r="IM845" s="209"/>
      <c r="IN845" s="209"/>
      <c r="IO845" s="209"/>
      <c r="IP845" s="209"/>
      <c r="IQ845" s="209"/>
      <c r="IR845" s="209"/>
      <c r="IS845" s="209"/>
      <c r="IT845" s="209"/>
      <c r="IU845" s="209"/>
      <c r="IV845" s="209"/>
      <c r="IW845" s="209"/>
      <c r="IX845" s="209"/>
      <c r="IY845" s="209"/>
      <c r="IZ845" s="209"/>
      <c r="JA845" s="209"/>
      <c r="JB845" s="209"/>
      <c r="JC845" s="209"/>
      <c r="JD845" s="209"/>
      <c r="JE845" s="209"/>
      <c r="JF845" s="209"/>
      <c r="JG845" s="209"/>
    </row>
    <row r="846" spans="102:267" hidden="1">
      <c r="CX846" s="211"/>
      <c r="CY846" s="217"/>
      <c r="CZ846" s="217"/>
      <c r="DA846" s="217"/>
      <c r="DB846" s="462"/>
      <c r="DC846" s="217"/>
      <c r="DD846" s="209"/>
      <c r="DE846" s="209"/>
      <c r="DF846" s="1561"/>
      <c r="DG846" s="1561"/>
      <c r="DH846" s="209"/>
      <c r="DI846" s="209"/>
      <c r="DJ846" s="217"/>
      <c r="DK846" s="209"/>
      <c r="DL846" s="217"/>
      <c r="DM846" s="209"/>
      <c r="DN846" s="209"/>
      <c r="DO846" s="209"/>
      <c r="DP846" s="209"/>
      <c r="DQ846" s="1561"/>
      <c r="DR846" s="209"/>
      <c r="DS846" s="209"/>
      <c r="DT846" s="209"/>
      <c r="DU846" s="209"/>
      <c r="DV846" s="209"/>
      <c r="DW846" s="1561"/>
      <c r="DX846" s="1561"/>
      <c r="DY846" s="209"/>
      <c r="DZ846" s="209"/>
      <c r="EA846" s="209"/>
      <c r="EB846" s="209"/>
      <c r="EC846" s="209"/>
      <c r="ED846" s="209"/>
      <c r="EE846" s="209"/>
      <c r="EF846" s="209"/>
      <c r="EG846" s="209"/>
      <c r="EH846" s="209"/>
      <c r="EI846" s="209"/>
      <c r="EJ846" s="299"/>
      <c r="EK846" s="220"/>
      <c r="EL846" s="209"/>
      <c r="EM846" s="209"/>
      <c r="EN846" s="211"/>
      <c r="EO846" s="211"/>
      <c r="EP846" s="217"/>
      <c r="EQ846" s="209"/>
      <c r="ER846" s="209"/>
      <c r="ES846" s="209"/>
      <c r="ET846" s="209"/>
      <c r="EU846" s="209"/>
      <c r="EV846" s="209"/>
      <c r="EW846" s="209"/>
      <c r="EX846" s="209"/>
      <c r="EY846" s="209"/>
      <c r="EZ846" s="209"/>
      <c r="FA846" s="209"/>
      <c r="FB846" s="209"/>
      <c r="FC846" s="209"/>
      <c r="FD846" s="209"/>
      <c r="FE846" s="209"/>
      <c r="FF846" s="220"/>
      <c r="FG846" s="220"/>
      <c r="FH846" s="209"/>
      <c r="FI846" s="209"/>
      <c r="FJ846" s="209"/>
      <c r="FK846" s="209"/>
      <c r="FL846" s="209"/>
      <c r="FM846" s="209"/>
      <c r="FN846" s="209"/>
      <c r="FO846" s="209"/>
      <c r="FP846" s="209"/>
      <c r="FQ846" s="209"/>
      <c r="FR846" s="209"/>
      <c r="FS846" s="209"/>
      <c r="FT846" s="209"/>
      <c r="FU846" s="209"/>
      <c r="FV846" s="209"/>
      <c r="FW846" s="209"/>
      <c r="FX846" s="209"/>
      <c r="FY846" s="209"/>
      <c r="FZ846" s="209"/>
      <c r="GA846" s="209"/>
      <c r="GB846" s="209"/>
      <c r="GC846" s="209"/>
      <c r="GD846" s="209"/>
      <c r="GE846" s="209"/>
      <c r="GF846" s="209"/>
      <c r="GG846" s="209"/>
      <c r="GH846" s="209"/>
      <c r="GI846" s="209"/>
      <c r="GJ846" s="209"/>
      <c r="GK846" s="209"/>
      <c r="GL846" s="209"/>
      <c r="GM846" s="209"/>
      <c r="GN846" s="209"/>
      <c r="GO846" s="209"/>
      <c r="GP846" s="209"/>
      <c r="GQ846" s="209"/>
      <c r="GR846" s="209"/>
      <c r="GS846" s="209"/>
      <c r="GT846" s="209"/>
      <c r="GU846" s="209"/>
      <c r="GV846" s="209"/>
      <c r="GW846" s="209"/>
      <c r="GX846" s="209"/>
      <c r="GY846" s="209"/>
      <c r="GZ846" s="209"/>
      <c r="HA846" s="209"/>
      <c r="HB846" s="209"/>
      <c r="HC846" s="209"/>
      <c r="HD846" s="209"/>
      <c r="HE846" s="209"/>
      <c r="HF846" s="209"/>
      <c r="HG846" s="209"/>
      <c r="HH846" s="209"/>
      <c r="HI846" s="209"/>
      <c r="HJ846" s="209"/>
      <c r="HK846" s="209"/>
      <c r="HL846" s="209"/>
      <c r="HM846" s="209"/>
      <c r="HN846" s="209"/>
      <c r="HO846" s="209"/>
      <c r="HP846" s="209"/>
      <c r="HQ846" s="209"/>
      <c r="HR846" s="209"/>
      <c r="HS846" s="209"/>
      <c r="HT846" s="209"/>
      <c r="HU846" s="209"/>
      <c r="HV846" s="209"/>
      <c r="HW846" s="209"/>
      <c r="HX846" s="209"/>
      <c r="HY846" s="209"/>
      <c r="HZ846" s="209"/>
      <c r="IA846" s="209"/>
      <c r="IB846" s="209"/>
      <c r="IC846" s="209"/>
      <c r="ID846" s="209"/>
      <c r="IE846" s="209"/>
      <c r="IF846" s="209"/>
      <c r="IG846" s="209"/>
      <c r="IH846" s="209"/>
      <c r="II846" s="209"/>
      <c r="IJ846" s="209"/>
      <c r="IK846" s="209"/>
      <c r="IL846" s="209"/>
      <c r="IM846" s="209"/>
      <c r="IN846" s="209"/>
      <c r="IO846" s="209"/>
      <c r="IP846" s="209"/>
      <c r="IQ846" s="209"/>
      <c r="IR846" s="209"/>
      <c r="IS846" s="209"/>
      <c r="IT846" s="209"/>
      <c r="IU846" s="209"/>
      <c r="IV846" s="209"/>
      <c r="IW846" s="209"/>
      <c r="IX846" s="209"/>
      <c r="IY846" s="209"/>
      <c r="IZ846" s="209"/>
      <c r="JA846" s="209"/>
      <c r="JB846" s="209"/>
      <c r="JC846" s="209"/>
      <c r="JD846" s="209"/>
      <c r="JE846" s="209"/>
      <c r="JF846" s="209"/>
      <c r="JG846" s="209"/>
    </row>
    <row r="847" spans="102:267" hidden="1">
      <c r="CX847" s="211"/>
      <c r="CY847" s="217"/>
      <c r="CZ847" s="217"/>
      <c r="DA847" s="217"/>
      <c r="DB847" s="462"/>
      <c r="DC847" s="217"/>
      <c r="DD847" s="209"/>
      <c r="DE847" s="209"/>
      <c r="DF847" s="1561"/>
      <c r="DG847" s="1561"/>
      <c r="DH847" s="209"/>
      <c r="DI847" s="209"/>
      <c r="DJ847" s="217"/>
      <c r="DK847" s="209"/>
      <c r="DL847" s="217"/>
      <c r="DM847" s="209"/>
      <c r="DN847" s="209"/>
      <c r="DO847" s="209"/>
      <c r="DP847" s="209"/>
      <c r="DQ847" s="1561"/>
      <c r="DR847" s="209"/>
      <c r="DS847" s="209"/>
      <c r="DT847" s="209"/>
      <c r="DU847" s="209"/>
      <c r="DV847" s="209"/>
      <c r="DW847" s="1561"/>
      <c r="DX847" s="1561"/>
      <c r="DY847" s="209"/>
      <c r="DZ847" s="209"/>
      <c r="EA847" s="209"/>
      <c r="EB847" s="209"/>
      <c r="EC847" s="209"/>
      <c r="ED847" s="209"/>
      <c r="EE847" s="209"/>
      <c r="EF847" s="209"/>
      <c r="EG847" s="209"/>
      <c r="EH847" s="209"/>
      <c r="EI847" s="209"/>
      <c r="EJ847" s="299"/>
      <c r="EK847" s="220"/>
      <c r="EL847" s="209"/>
      <c r="EM847" s="209"/>
      <c r="EN847" s="211"/>
      <c r="EO847" s="211"/>
      <c r="EP847" s="217"/>
      <c r="EQ847" s="209"/>
      <c r="ER847" s="209"/>
      <c r="ES847" s="209"/>
      <c r="ET847" s="209"/>
      <c r="EU847" s="209"/>
      <c r="EV847" s="209"/>
      <c r="EW847" s="209"/>
      <c r="EX847" s="209"/>
      <c r="EY847" s="209"/>
      <c r="EZ847" s="209"/>
      <c r="FA847" s="209"/>
      <c r="FB847" s="209"/>
      <c r="FC847" s="209"/>
      <c r="FD847" s="209"/>
      <c r="FE847" s="209"/>
      <c r="FF847" s="220"/>
      <c r="FG847" s="220"/>
      <c r="FH847" s="209"/>
      <c r="FI847" s="209"/>
      <c r="FJ847" s="209"/>
      <c r="FK847" s="209"/>
      <c r="FL847" s="209"/>
      <c r="FM847" s="209"/>
      <c r="FN847" s="209"/>
      <c r="FO847" s="209"/>
      <c r="FP847" s="209"/>
      <c r="FQ847" s="209"/>
      <c r="FR847" s="209"/>
      <c r="FS847" s="209"/>
      <c r="FT847" s="209"/>
      <c r="FU847" s="209"/>
      <c r="FV847" s="209"/>
      <c r="FW847" s="209"/>
      <c r="FX847" s="209"/>
      <c r="FY847" s="209"/>
      <c r="FZ847" s="209"/>
      <c r="GA847" s="209"/>
      <c r="GB847" s="209"/>
      <c r="GC847" s="209"/>
      <c r="GD847" s="209"/>
      <c r="GE847" s="209"/>
      <c r="GF847" s="209"/>
      <c r="GG847" s="209"/>
      <c r="GH847" s="209"/>
      <c r="GI847" s="209"/>
      <c r="GJ847" s="209"/>
      <c r="GK847" s="209"/>
      <c r="GL847" s="209"/>
      <c r="GM847" s="209"/>
      <c r="GN847" s="209"/>
      <c r="GO847" s="209"/>
      <c r="GP847" s="209"/>
      <c r="GQ847" s="209"/>
      <c r="GR847" s="209"/>
      <c r="GS847" s="209"/>
      <c r="GT847" s="209"/>
      <c r="GU847" s="209"/>
      <c r="GV847" s="209"/>
      <c r="GW847" s="209"/>
      <c r="GX847" s="209"/>
      <c r="GY847" s="209"/>
      <c r="GZ847" s="209"/>
      <c r="HA847" s="209"/>
      <c r="HB847" s="209"/>
      <c r="HC847" s="209"/>
      <c r="HD847" s="209"/>
      <c r="HE847" s="209"/>
      <c r="HF847" s="209"/>
      <c r="HG847" s="209"/>
      <c r="HH847" s="209"/>
      <c r="HI847" s="209"/>
      <c r="HJ847" s="209"/>
      <c r="HK847" s="209"/>
      <c r="HL847" s="209"/>
      <c r="HM847" s="209"/>
      <c r="HN847" s="209"/>
      <c r="HO847" s="209"/>
      <c r="HP847" s="209"/>
      <c r="HQ847" s="209"/>
      <c r="HR847" s="209"/>
      <c r="HS847" s="209"/>
      <c r="HT847" s="209"/>
      <c r="HU847" s="209"/>
      <c r="HV847" s="209"/>
      <c r="HW847" s="209"/>
      <c r="HX847" s="209"/>
      <c r="HY847" s="209"/>
      <c r="HZ847" s="209"/>
      <c r="IA847" s="209"/>
      <c r="IB847" s="209"/>
      <c r="IC847" s="209"/>
      <c r="ID847" s="209"/>
      <c r="IE847" s="209"/>
      <c r="IF847" s="209"/>
      <c r="IG847" s="209"/>
      <c r="IH847" s="209"/>
      <c r="II847" s="209"/>
      <c r="IJ847" s="209"/>
      <c r="IK847" s="209"/>
      <c r="IL847" s="209"/>
      <c r="IM847" s="209"/>
      <c r="IN847" s="209"/>
      <c r="IO847" s="209"/>
      <c r="IP847" s="209"/>
      <c r="IQ847" s="209"/>
      <c r="IR847" s="209"/>
      <c r="IS847" s="209"/>
      <c r="IT847" s="209"/>
      <c r="IU847" s="209"/>
      <c r="IV847" s="209"/>
      <c r="IW847" s="209"/>
      <c r="IX847" s="209"/>
      <c r="IY847" s="209"/>
      <c r="IZ847" s="209"/>
      <c r="JA847" s="209"/>
      <c r="JB847" s="209"/>
      <c r="JC847" s="209"/>
      <c r="JD847" s="209"/>
      <c r="JE847" s="209"/>
      <c r="JF847" s="209"/>
      <c r="JG847" s="209"/>
    </row>
    <row r="848" spans="102:267" hidden="1">
      <c r="CX848" s="211"/>
      <c r="CY848" s="217"/>
      <c r="CZ848" s="217"/>
      <c r="DA848" s="217"/>
      <c r="DB848" s="462"/>
      <c r="DC848" s="217"/>
      <c r="DD848" s="209"/>
      <c r="DE848" s="209"/>
      <c r="DF848" s="1561"/>
      <c r="DG848" s="1561"/>
      <c r="DH848" s="209"/>
      <c r="DI848" s="209"/>
      <c r="DJ848" s="217"/>
      <c r="DK848" s="209"/>
      <c r="DL848" s="217"/>
      <c r="DM848" s="209"/>
      <c r="DN848" s="209"/>
      <c r="DO848" s="209"/>
      <c r="DP848" s="209"/>
      <c r="DQ848" s="1561"/>
      <c r="DR848" s="209"/>
      <c r="DS848" s="209"/>
      <c r="DT848" s="209"/>
      <c r="DU848" s="209"/>
      <c r="DV848" s="209"/>
      <c r="DW848" s="1561"/>
      <c r="DX848" s="1561"/>
      <c r="DY848" s="209"/>
      <c r="DZ848" s="209"/>
      <c r="EA848" s="209"/>
      <c r="EB848" s="209"/>
      <c r="EC848" s="209"/>
      <c r="ED848" s="209"/>
      <c r="EE848" s="209"/>
      <c r="EF848" s="209"/>
      <c r="EG848" s="209"/>
      <c r="EH848" s="209"/>
      <c r="EI848" s="209"/>
      <c r="EJ848" s="299"/>
      <c r="EK848" s="220"/>
      <c r="EL848" s="209"/>
      <c r="EM848" s="209"/>
      <c r="EN848" s="211"/>
      <c r="EO848" s="211"/>
      <c r="EP848" s="217"/>
      <c r="EQ848" s="209"/>
      <c r="ER848" s="209"/>
      <c r="ES848" s="209"/>
      <c r="ET848" s="209"/>
      <c r="EU848" s="209"/>
      <c r="EV848" s="209"/>
      <c r="EW848" s="209"/>
      <c r="EX848" s="209"/>
      <c r="EY848" s="209"/>
      <c r="EZ848" s="209"/>
      <c r="FA848" s="209"/>
      <c r="FB848" s="209"/>
      <c r="FC848" s="209"/>
      <c r="FD848" s="209"/>
      <c r="FE848" s="209"/>
      <c r="FF848" s="220"/>
      <c r="FG848" s="220"/>
      <c r="FH848" s="209"/>
      <c r="FI848" s="209"/>
      <c r="FJ848" s="209"/>
      <c r="FK848" s="209"/>
      <c r="FL848" s="209"/>
      <c r="FM848" s="209"/>
      <c r="FN848" s="209"/>
      <c r="FO848" s="209"/>
      <c r="FP848" s="209"/>
      <c r="FQ848" s="209"/>
      <c r="FR848" s="209"/>
      <c r="FS848" s="209"/>
      <c r="FT848" s="209"/>
      <c r="FU848" s="209"/>
      <c r="FV848" s="209"/>
      <c r="FW848" s="209"/>
      <c r="FX848" s="209"/>
      <c r="FY848" s="209"/>
      <c r="FZ848" s="209"/>
      <c r="GA848" s="209"/>
      <c r="GB848" s="209"/>
      <c r="GC848" s="209"/>
      <c r="GD848" s="209"/>
      <c r="GE848" s="209"/>
      <c r="GF848" s="209"/>
      <c r="GG848" s="209"/>
      <c r="GH848" s="209"/>
      <c r="GI848" s="209"/>
      <c r="GJ848" s="209"/>
      <c r="GK848" s="209"/>
      <c r="GL848" s="209"/>
      <c r="GM848" s="209"/>
      <c r="GN848" s="209"/>
      <c r="GO848" s="209"/>
      <c r="GP848" s="209"/>
      <c r="GQ848" s="209"/>
      <c r="GR848" s="209"/>
      <c r="GS848" s="209"/>
      <c r="GT848" s="209"/>
      <c r="GU848" s="209"/>
      <c r="GV848" s="209"/>
      <c r="GW848" s="209"/>
      <c r="GX848" s="209"/>
      <c r="GY848" s="209"/>
      <c r="GZ848" s="209"/>
      <c r="HA848" s="209"/>
      <c r="HB848" s="209"/>
      <c r="HC848" s="209"/>
      <c r="HD848" s="209"/>
      <c r="HE848" s="209"/>
      <c r="HF848" s="209"/>
      <c r="HG848" s="209"/>
      <c r="HH848" s="209"/>
      <c r="HI848" s="209"/>
      <c r="HJ848" s="209"/>
      <c r="HK848" s="209"/>
      <c r="HL848" s="209"/>
      <c r="HM848" s="209"/>
      <c r="HN848" s="209"/>
      <c r="HO848" s="209"/>
      <c r="HP848" s="209"/>
      <c r="HQ848" s="209"/>
      <c r="HR848" s="209"/>
      <c r="HS848" s="209"/>
      <c r="HT848" s="209"/>
      <c r="HU848" s="209"/>
      <c r="HV848" s="209"/>
      <c r="HW848" s="209"/>
      <c r="HX848" s="209"/>
      <c r="HY848" s="209"/>
      <c r="HZ848" s="209"/>
      <c r="IA848" s="209"/>
      <c r="IB848" s="209"/>
      <c r="IC848" s="209"/>
      <c r="ID848" s="209"/>
      <c r="IE848" s="209"/>
      <c r="IF848" s="209"/>
      <c r="IG848" s="209"/>
      <c r="IH848" s="209"/>
      <c r="II848" s="209"/>
      <c r="IJ848" s="209"/>
      <c r="IK848" s="209"/>
      <c r="IL848" s="209"/>
      <c r="IM848" s="209"/>
      <c r="IN848" s="209"/>
      <c r="IO848" s="209"/>
      <c r="IP848" s="209"/>
      <c r="IQ848" s="209"/>
      <c r="IR848" s="209"/>
      <c r="IS848" s="209"/>
      <c r="IT848" s="209"/>
      <c r="IU848" s="209"/>
      <c r="IV848" s="209"/>
      <c r="IW848" s="209"/>
      <c r="IX848" s="209"/>
      <c r="IY848" s="209"/>
      <c r="IZ848" s="209"/>
      <c r="JA848" s="209"/>
      <c r="JB848" s="209"/>
      <c r="JC848" s="209"/>
      <c r="JD848" s="209"/>
      <c r="JE848" s="209"/>
      <c r="JF848" s="209"/>
      <c r="JG848" s="209"/>
    </row>
    <row r="849" spans="102:267" hidden="1">
      <c r="CX849" s="211"/>
      <c r="CY849" s="217"/>
      <c r="CZ849" s="217"/>
      <c r="DA849" s="217"/>
      <c r="DB849" s="462"/>
      <c r="DC849" s="217"/>
      <c r="DD849" s="209"/>
      <c r="DE849" s="209"/>
      <c r="DF849" s="1561"/>
      <c r="DG849" s="1561"/>
      <c r="DH849" s="209"/>
      <c r="DI849" s="209"/>
      <c r="DJ849" s="217"/>
      <c r="DK849" s="209"/>
      <c r="DL849" s="217"/>
      <c r="DM849" s="209"/>
      <c r="DN849" s="209"/>
      <c r="DO849" s="209"/>
      <c r="DP849" s="209"/>
      <c r="DQ849" s="1561"/>
      <c r="DR849" s="209"/>
      <c r="DS849" s="209"/>
      <c r="DT849" s="209"/>
      <c r="DU849" s="209"/>
      <c r="DV849" s="209"/>
      <c r="DW849" s="1561"/>
      <c r="DX849" s="1561"/>
      <c r="DY849" s="209"/>
      <c r="DZ849" s="209"/>
      <c r="EA849" s="209"/>
      <c r="EB849" s="209"/>
      <c r="EC849" s="209"/>
      <c r="ED849" s="209"/>
      <c r="EE849" s="209"/>
      <c r="EF849" s="209"/>
      <c r="EG849" s="209"/>
      <c r="EH849" s="209"/>
      <c r="EI849" s="209"/>
      <c r="EJ849" s="299"/>
      <c r="EK849" s="220"/>
      <c r="EL849" s="209"/>
      <c r="EM849" s="209"/>
      <c r="EN849" s="211"/>
      <c r="EO849" s="211"/>
      <c r="EP849" s="217"/>
      <c r="EQ849" s="209"/>
      <c r="ER849" s="209"/>
      <c r="ES849" s="209"/>
      <c r="ET849" s="209"/>
      <c r="EU849" s="209"/>
      <c r="EV849" s="209"/>
      <c r="EW849" s="209"/>
      <c r="EX849" s="209"/>
      <c r="EY849" s="209"/>
      <c r="EZ849" s="209"/>
      <c r="FA849" s="209"/>
      <c r="FB849" s="209"/>
      <c r="FC849" s="209"/>
      <c r="FD849" s="209"/>
      <c r="FE849" s="209"/>
      <c r="FF849" s="220"/>
      <c r="FG849" s="220"/>
      <c r="FH849" s="209"/>
      <c r="FI849" s="209"/>
      <c r="FJ849" s="209"/>
      <c r="FK849" s="209"/>
      <c r="FL849" s="209"/>
      <c r="FM849" s="209"/>
      <c r="FN849" s="209"/>
      <c r="FO849" s="209"/>
      <c r="FP849" s="209"/>
      <c r="FQ849" s="209"/>
      <c r="FR849" s="209"/>
      <c r="FS849" s="209"/>
      <c r="FT849" s="209"/>
      <c r="FU849" s="209"/>
      <c r="FV849" s="209"/>
      <c r="FW849" s="209"/>
      <c r="FX849" s="209"/>
      <c r="FY849" s="209"/>
      <c r="FZ849" s="209"/>
      <c r="GA849" s="209"/>
      <c r="GB849" s="209"/>
      <c r="GC849" s="209"/>
      <c r="GD849" s="209"/>
      <c r="GE849" s="209"/>
      <c r="GF849" s="209"/>
      <c r="GG849" s="209"/>
      <c r="GH849" s="209"/>
      <c r="GI849" s="209"/>
      <c r="GJ849" s="209"/>
      <c r="GK849" s="209"/>
      <c r="GL849" s="209"/>
      <c r="GM849" s="209"/>
      <c r="GN849" s="209"/>
      <c r="GO849" s="209"/>
      <c r="GP849" s="209"/>
      <c r="GQ849" s="209"/>
      <c r="GR849" s="209"/>
      <c r="GS849" s="209"/>
      <c r="GT849" s="209"/>
      <c r="GU849" s="209"/>
      <c r="GV849" s="209"/>
      <c r="GW849" s="209"/>
      <c r="GX849" s="209"/>
      <c r="GY849" s="209"/>
      <c r="GZ849" s="209"/>
      <c r="HA849" s="209"/>
      <c r="HB849" s="209"/>
      <c r="HC849" s="209"/>
      <c r="HD849" s="209"/>
      <c r="HE849" s="209"/>
      <c r="HF849" s="209"/>
      <c r="HG849" s="209"/>
      <c r="HH849" s="209"/>
      <c r="HI849" s="209"/>
      <c r="HJ849" s="209"/>
      <c r="HK849" s="209"/>
      <c r="HL849" s="209"/>
      <c r="HM849" s="209"/>
      <c r="HN849" s="209"/>
      <c r="HO849" s="209"/>
      <c r="HP849" s="209"/>
      <c r="HQ849" s="209"/>
      <c r="HR849" s="209"/>
      <c r="HS849" s="209"/>
      <c r="HT849" s="209"/>
      <c r="HU849" s="209"/>
      <c r="HV849" s="209"/>
      <c r="HW849" s="209"/>
      <c r="HX849" s="209"/>
      <c r="HY849" s="209"/>
      <c r="HZ849" s="209"/>
      <c r="IA849" s="209"/>
      <c r="IB849" s="209"/>
      <c r="IC849" s="209"/>
      <c r="ID849" s="209"/>
      <c r="IE849" s="209"/>
      <c r="IF849" s="209"/>
      <c r="IG849" s="209"/>
      <c r="IH849" s="209"/>
      <c r="II849" s="209"/>
      <c r="IJ849" s="209"/>
      <c r="IK849" s="209"/>
      <c r="IL849" s="209"/>
      <c r="IM849" s="209"/>
      <c r="IN849" s="209"/>
      <c r="IO849" s="209"/>
      <c r="IP849" s="209"/>
      <c r="IQ849" s="209"/>
      <c r="IR849" s="209"/>
      <c r="IS849" s="209"/>
      <c r="IT849" s="209"/>
      <c r="IU849" s="209"/>
      <c r="IV849" s="209"/>
      <c r="IW849" s="209"/>
      <c r="IX849" s="209"/>
      <c r="IY849" s="209"/>
      <c r="IZ849" s="209"/>
      <c r="JA849" s="209"/>
      <c r="JB849" s="209"/>
      <c r="JC849" s="209"/>
      <c r="JD849" s="209"/>
      <c r="JE849" s="209"/>
      <c r="JF849" s="209"/>
      <c r="JG849" s="209"/>
    </row>
    <row r="850" spans="102:267" hidden="1">
      <c r="CX850" s="211"/>
      <c r="CY850" s="217"/>
      <c r="CZ850" s="217"/>
      <c r="DA850" s="217"/>
      <c r="DB850" s="462"/>
      <c r="DC850" s="217"/>
      <c r="DD850" s="209"/>
      <c r="DE850" s="209"/>
      <c r="DF850" s="1561"/>
      <c r="DG850" s="1561"/>
      <c r="DH850" s="209"/>
      <c r="DI850" s="209"/>
      <c r="DJ850" s="217"/>
      <c r="DK850" s="209"/>
      <c r="DL850" s="217"/>
      <c r="DM850" s="209"/>
      <c r="DN850" s="209"/>
      <c r="DO850" s="209"/>
      <c r="DP850" s="209"/>
      <c r="DQ850" s="1561"/>
      <c r="DR850" s="209"/>
      <c r="DS850" s="209"/>
      <c r="DT850" s="209"/>
      <c r="DU850" s="209"/>
      <c r="DV850" s="209"/>
      <c r="DW850" s="1561"/>
      <c r="DX850" s="1561"/>
      <c r="DY850" s="209"/>
      <c r="DZ850" s="209"/>
      <c r="EA850" s="209"/>
      <c r="EB850" s="209"/>
      <c r="EC850" s="209"/>
      <c r="ED850" s="209"/>
      <c r="EE850" s="209"/>
      <c r="EF850" s="209"/>
      <c r="EG850" s="209"/>
      <c r="EH850" s="209"/>
      <c r="EI850" s="209"/>
      <c r="EJ850" s="299"/>
      <c r="EK850" s="220"/>
      <c r="EL850" s="209"/>
      <c r="EM850" s="209"/>
      <c r="EN850" s="211"/>
      <c r="EO850" s="211"/>
      <c r="EP850" s="217"/>
      <c r="EQ850" s="209"/>
      <c r="ER850" s="209"/>
      <c r="ES850" s="209"/>
      <c r="ET850" s="209"/>
      <c r="EU850" s="209"/>
      <c r="EV850" s="209"/>
      <c r="EW850" s="209"/>
      <c r="EX850" s="209"/>
      <c r="EY850" s="209"/>
      <c r="EZ850" s="209"/>
      <c r="FA850" s="209"/>
      <c r="FB850" s="209"/>
      <c r="FC850" s="209"/>
      <c r="FD850" s="209"/>
      <c r="FE850" s="209"/>
      <c r="FF850" s="220"/>
      <c r="FG850" s="220"/>
      <c r="FH850" s="209"/>
      <c r="FI850" s="209"/>
      <c r="FJ850" s="209"/>
      <c r="FK850" s="209"/>
      <c r="FL850" s="209"/>
      <c r="FM850" s="209"/>
      <c r="FN850" s="209"/>
      <c r="FO850" s="209"/>
      <c r="FP850" s="209"/>
      <c r="FQ850" s="209"/>
      <c r="FR850" s="209"/>
      <c r="FS850" s="209"/>
      <c r="FT850" s="209"/>
      <c r="FU850" s="209"/>
      <c r="FV850" s="209"/>
      <c r="FW850" s="209"/>
      <c r="FX850" s="209"/>
      <c r="FY850" s="209"/>
      <c r="FZ850" s="209"/>
      <c r="GA850" s="209"/>
      <c r="GB850" s="209"/>
      <c r="GC850" s="209"/>
      <c r="GD850" s="209"/>
      <c r="GE850" s="209"/>
      <c r="GF850" s="209"/>
      <c r="GG850" s="209"/>
      <c r="GH850" s="209"/>
      <c r="GI850" s="209"/>
      <c r="GJ850" s="209"/>
      <c r="GK850" s="209"/>
      <c r="GL850" s="209"/>
      <c r="GM850" s="209"/>
      <c r="GN850" s="209"/>
      <c r="GO850" s="209"/>
      <c r="GP850" s="209"/>
      <c r="GQ850" s="209"/>
      <c r="GR850" s="209"/>
      <c r="GS850" s="209"/>
      <c r="GT850" s="209"/>
      <c r="GU850" s="209"/>
      <c r="GV850" s="209"/>
      <c r="GW850" s="209"/>
      <c r="GX850" s="209"/>
      <c r="GY850" s="209"/>
      <c r="GZ850" s="209"/>
      <c r="HA850" s="209"/>
      <c r="HB850" s="209"/>
      <c r="HC850" s="209"/>
      <c r="HD850" s="209"/>
      <c r="HE850" s="209"/>
      <c r="HF850" s="209"/>
      <c r="HG850" s="209"/>
      <c r="HH850" s="209"/>
      <c r="HI850" s="209"/>
      <c r="HJ850" s="209"/>
      <c r="HK850" s="209"/>
      <c r="HL850" s="209"/>
      <c r="HM850" s="209"/>
      <c r="HN850" s="209"/>
      <c r="HO850" s="209"/>
      <c r="HP850" s="209"/>
      <c r="HQ850" s="209"/>
      <c r="HR850" s="209"/>
      <c r="HS850" s="209"/>
      <c r="HT850" s="209"/>
      <c r="HU850" s="209"/>
      <c r="HV850" s="209"/>
      <c r="HW850" s="209"/>
      <c r="HX850" s="209"/>
      <c r="HY850" s="209"/>
      <c r="HZ850" s="209"/>
      <c r="IA850" s="209"/>
      <c r="IB850" s="209"/>
      <c r="IC850" s="209"/>
      <c r="ID850" s="209"/>
      <c r="IE850" s="209"/>
      <c r="IF850" s="209"/>
      <c r="IG850" s="209"/>
      <c r="IH850" s="209"/>
      <c r="II850" s="209"/>
      <c r="IJ850" s="209"/>
      <c r="IK850" s="209"/>
      <c r="IL850" s="209"/>
      <c r="IM850" s="209"/>
      <c r="IN850" s="209"/>
      <c r="IO850" s="209"/>
      <c r="IP850" s="209"/>
      <c r="IQ850" s="209"/>
      <c r="IR850" s="209"/>
      <c r="IS850" s="209"/>
      <c r="IT850" s="209"/>
      <c r="IU850" s="209"/>
      <c r="IV850" s="209"/>
      <c r="IW850" s="209"/>
      <c r="IX850" s="209"/>
      <c r="IY850" s="209"/>
      <c r="IZ850" s="209"/>
      <c r="JA850" s="209"/>
      <c r="JB850" s="209"/>
      <c r="JC850" s="209"/>
      <c r="JD850" s="209"/>
      <c r="JE850" s="209"/>
      <c r="JF850" s="209"/>
      <c r="JG850" s="209"/>
    </row>
    <row r="851" spans="102:267" hidden="1">
      <c r="CX851" s="211"/>
      <c r="CY851" s="217"/>
      <c r="CZ851" s="217"/>
      <c r="DA851" s="217"/>
      <c r="DB851" s="462"/>
      <c r="DC851" s="217"/>
      <c r="DD851" s="209"/>
      <c r="DE851" s="209"/>
      <c r="DF851" s="1561"/>
      <c r="DG851" s="1561"/>
      <c r="DH851" s="209"/>
      <c r="DI851" s="209"/>
      <c r="DJ851" s="217"/>
      <c r="DK851" s="209"/>
      <c r="DL851" s="217"/>
      <c r="DM851" s="209"/>
      <c r="DN851" s="209"/>
      <c r="DO851" s="209"/>
      <c r="DP851" s="209"/>
      <c r="DQ851" s="1561"/>
      <c r="DR851" s="209"/>
      <c r="DS851" s="209"/>
      <c r="DT851" s="209"/>
      <c r="DU851" s="209"/>
      <c r="DV851" s="209"/>
      <c r="DW851" s="1561"/>
      <c r="DX851" s="1561"/>
      <c r="DY851" s="209"/>
      <c r="DZ851" s="209"/>
      <c r="EA851" s="209"/>
      <c r="EB851" s="209"/>
      <c r="EC851" s="209"/>
      <c r="ED851" s="209"/>
      <c r="EE851" s="209"/>
      <c r="EF851" s="209"/>
      <c r="EG851" s="209"/>
      <c r="EH851" s="209"/>
      <c r="EI851" s="209"/>
      <c r="EJ851" s="299"/>
      <c r="EK851" s="220"/>
      <c r="EL851" s="209"/>
      <c r="EM851" s="209"/>
      <c r="EN851" s="211"/>
      <c r="EO851" s="211"/>
      <c r="EP851" s="217"/>
      <c r="EQ851" s="209"/>
      <c r="ER851" s="209"/>
      <c r="ES851" s="209"/>
      <c r="ET851" s="209"/>
      <c r="EU851" s="209"/>
      <c r="EV851" s="209"/>
      <c r="EW851" s="209"/>
      <c r="EX851" s="209"/>
      <c r="EY851" s="209"/>
      <c r="EZ851" s="209"/>
      <c r="FA851" s="209"/>
      <c r="FB851" s="209"/>
      <c r="FC851" s="209"/>
      <c r="FD851" s="209"/>
      <c r="FE851" s="209"/>
      <c r="FF851" s="220"/>
      <c r="FG851" s="220"/>
      <c r="FH851" s="209"/>
      <c r="FI851" s="209"/>
      <c r="FJ851" s="209"/>
      <c r="FK851" s="209"/>
      <c r="FL851" s="209"/>
      <c r="FM851" s="209"/>
      <c r="FN851" s="209"/>
      <c r="FO851" s="209"/>
      <c r="FP851" s="209"/>
      <c r="FQ851" s="209"/>
      <c r="FR851" s="209"/>
      <c r="FS851" s="209"/>
      <c r="FT851" s="209"/>
      <c r="FU851" s="209"/>
      <c r="FV851" s="209"/>
      <c r="FW851" s="209"/>
      <c r="FX851" s="209"/>
      <c r="FY851" s="209"/>
      <c r="FZ851" s="209"/>
      <c r="GA851" s="209"/>
      <c r="GB851" s="209"/>
      <c r="GC851" s="209"/>
      <c r="GD851" s="209"/>
      <c r="GE851" s="209"/>
      <c r="GF851" s="209"/>
      <c r="GG851" s="209"/>
      <c r="GH851" s="209"/>
      <c r="GI851" s="209"/>
      <c r="GJ851" s="209"/>
      <c r="GK851" s="209"/>
      <c r="GL851" s="209"/>
      <c r="GM851" s="209"/>
      <c r="GN851" s="209"/>
      <c r="GO851" s="209"/>
      <c r="GP851" s="209"/>
      <c r="GQ851" s="209"/>
      <c r="GR851" s="209"/>
      <c r="GS851" s="209"/>
      <c r="GT851" s="209"/>
      <c r="GU851" s="209"/>
      <c r="GV851" s="209"/>
      <c r="GW851" s="209"/>
      <c r="GX851" s="209"/>
      <c r="GY851" s="209"/>
      <c r="GZ851" s="209"/>
      <c r="HA851" s="209"/>
      <c r="HB851" s="209"/>
      <c r="HC851" s="209"/>
      <c r="HD851" s="209"/>
      <c r="HE851" s="209"/>
      <c r="HF851" s="209"/>
      <c r="HG851" s="209"/>
      <c r="HH851" s="209"/>
      <c r="HI851" s="209"/>
      <c r="HJ851" s="209"/>
      <c r="HK851" s="209"/>
      <c r="HL851" s="209"/>
      <c r="HM851" s="209"/>
      <c r="HN851" s="209"/>
      <c r="HO851" s="209"/>
      <c r="HP851" s="209"/>
      <c r="HQ851" s="209"/>
      <c r="HR851" s="209"/>
      <c r="HS851" s="209"/>
      <c r="HT851" s="209"/>
      <c r="HU851" s="209"/>
      <c r="HV851" s="209"/>
      <c r="HW851" s="209"/>
      <c r="HX851" s="209"/>
      <c r="HY851" s="209"/>
      <c r="HZ851" s="209"/>
      <c r="IA851" s="209"/>
      <c r="IB851" s="209"/>
      <c r="IC851" s="209"/>
      <c r="ID851" s="209"/>
      <c r="IE851" s="209"/>
      <c r="IF851" s="209"/>
      <c r="IG851" s="209"/>
      <c r="IH851" s="209"/>
      <c r="II851" s="209"/>
      <c r="IJ851" s="209"/>
      <c r="IK851" s="209"/>
      <c r="IL851" s="209"/>
      <c r="IM851" s="209"/>
      <c r="IN851" s="209"/>
      <c r="IO851" s="209"/>
      <c r="IP851" s="209"/>
      <c r="IQ851" s="209"/>
      <c r="IR851" s="209"/>
      <c r="IS851" s="209"/>
      <c r="IT851" s="209"/>
      <c r="IU851" s="209"/>
      <c r="IV851" s="209"/>
      <c r="IW851" s="209"/>
      <c r="IX851" s="209"/>
      <c r="IY851" s="209"/>
      <c r="IZ851" s="209"/>
      <c r="JA851" s="209"/>
      <c r="JB851" s="209"/>
      <c r="JC851" s="209"/>
      <c r="JD851" s="209"/>
      <c r="JE851" s="209"/>
      <c r="JF851" s="209"/>
      <c r="JG851" s="209"/>
    </row>
    <row r="852" spans="102:267" hidden="1">
      <c r="CX852" s="211"/>
      <c r="CY852" s="217"/>
      <c r="CZ852" s="217"/>
      <c r="DA852" s="217"/>
      <c r="DB852" s="462"/>
      <c r="DC852" s="217"/>
      <c r="DD852" s="209"/>
      <c r="DE852" s="209"/>
      <c r="DF852" s="1561"/>
      <c r="DG852" s="1561"/>
      <c r="DH852" s="209"/>
      <c r="DI852" s="209"/>
      <c r="DJ852" s="217"/>
      <c r="DK852" s="209"/>
      <c r="DL852" s="217"/>
      <c r="DM852" s="209"/>
      <c r="DN852" s="209"/>
      <c r="DO852" s="209"/>
      <c r="DP852" s="209"/>
      <c r="DQ852" s="1561"/>
      <c r="DR852" s="209"/>
      <c r="DS852" s="209"/>
      <c r="DT852" s="209"/>
      <c r="DU852" s="209"/>
      <c r="DV852" s="209"/>
      <c r="DW852" s="1561"/>
      <c r="DX852" s="1561"/>
      <c r="DY852" s="209"/>
      <c r="DZ852" s="209"/>
      <c r="EA852" s="209"/>
      <c r="EB852" s="209"/>
      <c r="EC852" s="209"/>
      <c r="ED852" s="209"/>
      <c r="EE852" s="209"/>
      <c r="EF852" s="209"/>
      <c r="EG852" s="209"/>
      <c r="EH852" s="209"/>
      <c r="EI852" s="209"/>
      <c r="EJ852" s="299"/>
      <c r="EK852" s="220"/>
      <c r="EL852" s="209"/>
      <c r="EM852" s="209"/>
      <c r="EN852" s="211"/>
      <c r="EO852" s="211"/>
      <c r="EP852" s="217"/>
      <c r="EQ852" s="209"/>
      <c r="ER852" s="209"/>
      <c r="ES852" s="209"/>
      <c r="ET852" s="209"/>
      <c r="EU852" s="209"/>
      <c r="EV852" s="209"/>
      <c r="EW852" s="209"/>
      <c r="EX852" s="209"/>
      <c r="EY852" s="209"/>
      <c r="EZ852" s="209"/>
      <c r="FA852" s="209"/>
      <c r="FB852" s="209"/>
      <c r="FC852" s="209"/>
      <c r="FD852" s="209"/>
      <c r="FE852" s="209"/>
      <c r="FF852" s="220"/>
      <c r="FG852" s="220"/>
      <c r="FH852" s="209"/>
      <c r="FI852" s="209"/>
      <c r="FJ852" s="209"/>
      <c r="FK852" s="209"/>
      <c r="FL852" s="209"/>
      <c r="FM852" s="209"/>
      <c r="FN852" s="209"/>
      <c r="FO852" s="209"/>
      <c r="FP852" s="209"/>
      <c r="FQ852" s="209"/>
      <c r="FR852" s="209"/>
      <c r="FS852" s="209"/>
      <c r="FT852" s="209"/>
      <c r="FU852" s="209"/>
      <c r="FV852" s="209"/>
      <c r="FW852" s="209"/>
      <c r="FX852" s="209"/>
      <c r="FY852" s="209"/>
      <c r="FZ852" s="209"/>
      <c r="GA852" s="209"/>
      <c r="GB852" s="209"/>
      <c r="GC852" s="209"/>
      <c r="GD852" s="209"/>
      <c r="GE852" s="209"/>
      <c r="GF852" s="209"/>
      <c r="GG852" s="209"/>
      <c r="GH852" s="209"/>
      <c r="GI852" s="209"/>
      <c r="GJ852" s="209"/>
      <c r="GK852" s="209"/>
      <c r="GL852" s="209"/>
      <c r="GM852" s="209"/>
      <c r="GN852" s="209"/>
      <c r="GO852" s="209"/>
      <c r="GP852" s="209"/>
      <c r="GQ852" s="209"/>
      <c r="GR852" s="209"/>
      <c r="GS852" s="209"/>
      <c r="GT852" s="209"/>
      <c r="GU852" s="209"/>
      <c r="GV852" s="209"/>
      <c r="GW852" s="209"/>
      <c r="GX852" s="209"/>
      <c r="GY852" s="209"/>
      <c r="GZ852" s="209"/>
      <c r="HA852" s="209"/>
      <c r="HB852" s="209"/>
      <c r="HC852" s="209"/>
      <c r="HD852" s="209"/>
      <c r="HE852" s="209"/>
      <c r="HF852" s="209"/>
      <c r="HG852" s="209"/>
      <c r="HH852" s="209"/>
      <c r="HI852" s="209"/>
      <c r="HJ852" s="209"/>
      <c r="HK852" s="209"/>
      <c r="HL852" s="209"/>
      <c r="HM852" s="209"/>
      <c r="HN852" s="209"/>
      <c r="HO852" s="209"/>
      <c r="HP852" s="209"/>
      <c r="HQ852" s="209"/>
      <c r="HR852" s="209"/>
      <c r="HS852" s="209"/>
      <c r="HT852" s="209"/>
      <c r="HU852" s="209"/>
      <c r="HV852" s="209"/>
      <c r="HW852" s="209"/>
      <c r="HX852" s="209"/>
      <c r="HY852" s="209"/>
      <c r="HZ852" s="209"/>
      <c r="IA852" s="209"/>
      <c r="IB852" s="209"/>
      <c r="IC852" s="209"/>
      <c r="ID852" s="209"/>
      <c r="IE852" s="209"/>
      <c r="IF852" s="209"/>
      <c r="IG852" s="209"/>
      <c r="IH852" s="209"/>
      <c r="II852" s="209"/>
      <c r="IJ852" s="209"/>
      <c r="IK852" s="209"/>
      <c r="IL852" s="209"/>
      <c r="IM852" s="209"/>
      <c r="IN852" s="209"/>
      <c r="IO852" s="209"/>
      <c r="IP852" s="209"/>
      <c r="IQ852" s="209"/>
      <c r="IR852" s="209"/>
      <c r="IS852" s="209"/>
      <c r="IT852" s="209"/>
      <c r="IU852" s="209"/>
      <c r="IV852" s="209"/>
      <c r="IW852" s="209"/>
      <c r="IX852" s="209"/>
      <c r="IY852" s="209"/>
      <c r="IZ852" s="209"/>
      <c r="JA852" s="209"/>
      <c r="JB852" s="209"/>
      <c r="JC852" s="209"/>
      <c r="JD852" s="209"/>
      <c r="JE852" s="209"/>
      <c r="JF852" s="209"/>
      <c r="JG852" s="209"/>
    </row>
    <row r="853" spans="102:267" hidden="1">
      <c r="CX853" s="211"/>
      <c r="CY853" s="217"/>
      <c r="CZ853" s="217"/>
      <c r="DA853" s="217"/>
      <c r="DB853" s="462"/>
      <c r="DC853" s="217"/>
      <c r="DD853" s="209"/>
      <c r="DE853" s="209"/>
      <c r="DF853" s="1561"/>
      <c r="DG853" s="1561"/>
      <c r="DH853" s="209"/>
      <c r="DI853" s="209"/>
      <c r="DJ853" s="217"/>
      <c r="DK853" s="209"/>
      <c r="DL853" s="217"/>
      <c r="DM853" s="209"/>
      <c r="DN853" s="209"/>
      <c r="DO853" s="209"/>
      <c r="DP853" s="209"/>
      <c r="DQ853" s="1561"/>
      <c r="DR853" s="209"/>
      <c r="DS853" s="209"/>
      <c r="DT853" s="209"/>
      <c r="DU853" s="209"/>
      <c r="DV853" s="209"/>
      <c r="DW853" s="1561"/>
      <c r="DX853" s="1561"/>
      <c r="DY853" s="209"/>
      <c r="DZ853" s="209"/>
      <c r="EA853" s="209"/>
      <c r="EB853" s="209"/>
      <c r="EC853" s="209"/>
      <c r="ED853" s="209"/>
      <c r="EE853" s="209"/>
      <c r="EF853" s="209"/>
      <c r="EG853" s="209"/>
      <c r="EH853" s="209"/>
      <c r="EI853" s="209"/>
      <c r="EJ853" s="299"/>
      <c r="EK853" s="220"/>
      <c r="EL853" s="209"/>
      <c r="EM853" s="209"/>
      <c r="EN853" s="211"/>
      <c r="EO853" s="211"/>
      <c r="EP853" s="217"/>
      <c r="EQ853" s="209"/>
      <c r="ER853" s="209"/>
      <c r="ES853" s="209"/>
      <c r="ET853" s="209"/>
      <c r="EU853" s="209"/>
      <c r="EV853" s="209"/>
      <c r="EW853" s="209"/>
      <c r="EX853" s="209"/>
      <c r="EY853" s="209"/>
      <c r="EZ853" s="209"/>
      <c r="FA853" s="209"/>
      <c r="FB853" s="209"/>
      <c r="FC853" s="209"/>
      <c r="FD853" s="209"/>
      <c r="FE853" s="209"/>
      <c r="FF853" s="220"/>
      <c r="FG853" s="220"/>
      <c r="FH853" s="209"/>
      <c r="FI853" s="209"/>
      <c r="FJ853" s="209"/>
      <c r="FK853" s="209"/>
      <c r="FL853" s="209"/>
      <c r="FM853" s="209"/>
      <c r="FN853" s="209"/>
      <c r="FO853" s="209"/>
      <c r="FP853" s="209"/>
      <c r="FQ853" s="209"/>
      <c r="FR853" s="209"/>
      <c r="FS853" s="209"/>
      <c r="FT853" s="209"/>
      <c r="FU853" s="209"/>
      <c r="FV853" s="209"/>
      <c r="FW853" s="209"/>
      <c r="FX853" s="209"/>
      <c r="FY853" s="209"/>
      <c r="FZ853" s="209"/>
      <c r="GA853" s="209"/>
      <c r="GB853" s="209"/>
      <c r="GC853" s="209"/>
      <c r="GD853" s="209"/>
      <c r="GE853" s="209"/>
      <c r="GF853" s="209"/>
      <c r="GG853" s="209"/>
      <c r="GH853" s="209"/>
      <c r="GI853" s="209"/>
      <c r="GJ853" s="209"/>
      <c r="GK853" s="209"/>
      <c r="GL853" s="209"/>
      <c r="GM853" s="209"/>
      <c r="GN853" s="209"/>
      <c r="GO853" s="209"/>
      <c r="GP853" s="209"/>
      <c r="GQ853" s="209"/>
      <c r="GR853" s="209"/>
      <c r="GS853" s="209"/>
      <c r="GT853" s="209"/>
      <c r="GU853" s="209"/>
      <c r="GV853" s="209"/>
      <c r="GW853" s="209"/>
      <c r="GX853" s="209"/>
      <c r="GY853" s="209"/>
      <c r="GZ853" s="209"/>
      <c r="HA853" s="209"/>
      <c r="HB853" s="209"/>
      <c r="HC853" s="209"/>
      <c r="HD853" s="209"/>
      <c r="HE853" s="209"/>
      <c r="HF853" s="209"/>
      <c r="HG853" s="209"/>
      <c r="HH853" s="209"/>
      <c r="HI853" s="209"/>
      <c r="HJ853" s="209"/>
      <c r="HK853" s="209"/>
      <c r="HL853" s="209"/>
      <c r="HM853" s="209"/>
      <c r="HN853" s="209"/>
      <c r="HO853" s="209"/>
      <c r="HP853" s="209"/>
      <c r="HQ853" s="209"/>
      <c r="HR853" s="209"/>
      <c r="HS853" s="209"/>
      <c r="HT853" s="209"/>
      <c r="HU853" s="209"/>
      <c r="HV853" s="209"/>
      <c r="HW853" s="209"/>
      <c r="HX853" s="209"/>
      <c r="HY853" s="209"/>
      <c r="HZ853" s="209"/>
      <c r="IA853" s="209"/>
      <c r="IB853" s="209"/>
      <c r="IC853" s="209"/>
      <c r="ID853" s="209"/>
      <c r="IE853" s="209"/>
      <c r="IF853" s="209"/>
      <c r="IG853" s="209"/>
      <c r="IH853" s="209"/>
      <c r="II853" s="209"/>
      <c r="IJ853" s="209"/>
      <c r="IK853" s="209"/>
      <c r="IL853" s="209"/>
      <c r="IM853" s="209"/>
      <c r="IN853" s="209"/>
      <c r="IO853" s="209"/>
      <c r="IP853" s="209"/>
      <c r="IQ853" s="209"/>
      <c r="IR853" s="209"/>
      <c r="IS853" s="209"/>
      <c r="IT853" s="209"/>
      <c r="IU853" s="209"/>
      <c r="IV853" s="209"/>
      <c r="IW853" s="209"/>
      <c r="IX853" s="209"/>
      <c r="IY853" s="209"/>
      <c r="IZ853" s="209"/>
      <c r="JA853" s="209"/>
      <c r="JB853" s="209"/>
      <c r="JC853" s="209"/>
      <c r="JD853" s="209"/>
      <c r="JE853" s="209"/>
      <c r="JF853" s="209"/>
      <c r="JG853" s="209"/>
    </row>
    <row r="854" spans="102:267" hidden="1">
      <c r="CX854" s="211"/>
      <c r="CY854" s="217"/>
      <c r="CZ854" s="217"/>
      <c r="DA854" s="217"/>
      <c r="DB854" s="462"/>
      <c r="DC854" s="217"/>
      <c r="DD854" s="209"/>
      <c r="DE854" s="209"/>
      <c r="DF854" s="1561"/>
      <c r="DG854" s="1561"/>
      <c r="DH854" s="209"/>
      <c r="DI854" s="209"/>
      <c r="DJ854" s="217"/>
      <c r="DK854" s="209"/>
      <c r="DL854" s="217"/>
      <c r="DM854" s="209"/>
      <c r="DN854" s="209"/>
      <c r="DO854" s="209"/>
      <c r="DP854" s="209"/>
      <c r="DQ854" s="1561"/>
      <c r="DR854" s="209"/>
      <c r="DS854" s="209"/>
      <c r="DT854" s="209"/>
      <c r="DU854" s="209"/>
      <c r="DV854" s="209"/>
      <c r="DW854" s="1561"/>
      <c r="DX854" s="1561"/>
      <c r="DY854" s="209"/>
      <c r="DZ854" s="209"/>
      <c r="EA854" s="209"/>
      <c r="EB854" s="209"/>
      <c r="EC854" s="209"/>
      <c r="ED854" s="209"/>
      <c r="EE854" s="209"/>
      <c r="EF854" s="209"/>
      <c r="EG854" s="209"/>
      <c r="EH854" s="209"/>
      <c r="EI854" s="209"/>
      <c r="EJ854" s="299"/>
      <c r="EK854" s="220"/>
      <c r="EL854" s="209"/>
      <c r="EM854" s="209"/>
      <c r="EN854" s="211"/>
      <c r="EO854" s="211"/>
      <c r="EP854" s="217"/>
      <c r="EQ854" s="209"/>
      <c r="ER854" s="209"/>
      <c r="ES854" s="209"/>
      <c r="ET854" s="209"/>
      <c r="EU854" s="209"/>
      <c r="EV854" s="209"/>
      <c r="EW854" s="209"/>
      <c r="EX854" s="209"/>
      <c r="EY854" s="209"/>
      <c r="EZ854" s="209"/>
      <c r="FA854" s="209"/>
      <c r="FB854" s="209"/>
      <c r="FC854" s="209"/>
      <c r="FD854" s="209"/>
      <c r="FE854" s="209"/>
      <c r="FF854" s="220"/>
      <c r="FG854" s="220"/>
      <c r="FH854" s="209"/>
      <c r="FI854" s="209"/>
      <c r="FJ854" s="209"/>
      <c r="FK854" s="209"/>
      <c r="FL854" s="209"/>
      <c r="FM854" s="209"/>
      <c r="FN854" s="209"/>
      <c r="FO854" s="209"/>
      <c r="FP854" s="209"/>
      <c r="FQ854" s="209"/>
      <c r="FR854" s="209"/>
      <c r="FS854" s="209"/>
      <c r="FT854" s="209"/>
      <c r="FU854" s="209"/>
      <c r="FV854" s="209"/>
      <c r="FW854" s="209"/>
      <c r="FX854" s="209"/>
      <c r="FY854" s="209"/>
      <c r="FZ854" s="209"/>
      <c r="GA854" s="209"/>
      <c r="GB854" s="209"/>
      <c r="GC854" s="209"/>
      <c r="GD854" s="209"/>
      <c r="GE854" s="209"/>
      <c r="GF854" s="209"/>
      <c r="GG854" s="209"/>
      <c r="GH854" s="209"/>
      <c r="GI854" s="209"/>
      <c r="GJ854" s="209"/>
      <c r="GK854" s="209"/>
      <c r="GL854" s="209"/>
      <c r="GM854" s="209"/>
      <c r="GN854" s="209"/>
      <c r="GO854" s="209"/>
      <c r="GP854" s="209"/>
      <c r="GQ854" s="209"/>
      <c r="GR854" s="209"/>
      <c r="GS854" s="209"/>
      <c r="GT854" s="209"/>
      <c r="GU854" s="209"/>
      <c r="GV854" s="209"/>
      <c r="GW854" s="209"/>
      <c r="GX854" s="209"/>
      <c r="GY854" s="209"/>
      <c r="GZ854" s="209"/>
      <c r="HA854" s="209"/>
      <c r="HB854" s="209"/>
      <c r="HC854" s="209"/>
      <c r="HD854" s="209"/>
      <c r="HE854" s="209"/>
      <c r="HF854" s="209"/>
      <c r="HG854" s="209"/>
      <c r="HH854" s="209"/>
      <c r="HI854" s="209"/>
      <c r="HJ854" s="209"/>
      <c r="HK854" s="209"/>
      <c r="HL854" s="209"/>
      <c r="HM854" s="209"/>
      <c r="HN854" s="209"/>
      <c r="HO854" s="209"/>
      <c r="HP854" s="209"/>
      <c r="HQ854" s="209"/>
      <c r="HR854" s="209"/>
      <c r="HS854" s="209"/>
      <c r="HT854" s="209"/>
      <c r="HU854" s="209"/>
      <c r="HV854" s="209"/>
      <c r="HW854" s="209"/>
      <c r="HX854" s="209"/>
      <c r="HY854" s="209"/>
      <c r="HZ854" s="209"/>
      <c r="IA854" s="209"/>
      <c r="IB854" s="209"/>
      <c r="IC854" s="209"/>
      <c r="ID854" s="209"/>
      <c r="IE854" s="209"/>
      <c r="IF854" s="209"/>
      <c r="IG854" s="209"/>
      <c r="IH854" s="209"/>
      <c r="II854" s="209"/>
      <c r="IJ854" s="209"/>
      <c r="IK854" s="209"/>
      <c r="IL854" s="209"/>
      <c r="IM854" s="209"/>
      <c r="IN854" s="209"/>
      <c r="IO854" s="209"/>
      <c r="IP854" s="209"/>
      <c r="IQ854" s="209"/>
      <c r="IR854" s="209"/>
      <c r="IS854" s="209"/>
      <c r="IT854" s="209"/>
      <c r="IU854" s="209"/>
      <c r="IV854" s="209"/>
      <c r="IW854" s="209"/>
      <c r="IX854" s="209"/>
      <c r="IY854" s="209"/>
      <c r="IZ854" s="209"/>
      <c r="JA854" s="209"/>
      <c r="JB854" s="209"/>
      <c r="JC854" s="209"/>
      <c r="JD854" s="209"/>
      <c r="JE854" s="209"/>
      <c r="JF854" s="209"/>
      <c r="JG854" s="209"/>
    </row>
    <row r="855" spans="102:267" hidden="1">
      <c r="CX855" s="211"/>
      <c r="CY855" s="217"/>
      <c r="CZ855" s="217"/>
      <c r="DA855" s="217"/>
      <c r="DB855" s="462"/>
      <c r="DC855" s="217"/>
      <c r="DD855" s="209"/>
      <c r="DE855" s="209"/>
      <c r="DF855" s="1561"/>
      <c r="DG855" s="1561"/>
      <c r="DH855" s="209"/>
      <c r="DI855" s="209"/>
      <c r="DJ855" s="217"/>
      <c r="DK855" s="209"/>
      <c r="DL855" s="217"/>
      <c r="DM855" s="209"/>
      <c r="DN855" s="209"/>
      <c r="DO855" s="209"/>
      <c r="DP855" s="209"/>
      <c r="DQ855" s="1561"/>
      <c r="DR855" s="209"/>
      <c r="DS855" s="209"/>
      <c r="DT855" s="209"/>
      <c r="DU855" s="209"/>
      <c r="DV855" s="209"/>
      <c r="DW855" s="1561"/>
      <c r="DX855" s="1561"/>
      <c r="DY855" s="209"/>
      <c r="DZ855" s="209"/>
      <c r="EA855" s="209"/>
      <c r="EB855" s="209"/>
      <c r="EC855" s="209"/>
      <c r="ED855" s="209"/>
      <c r="EE855" s="209"/>
      <c r="EF855" s="209"/>
      <c r="EG855" s="209"/>
      <c r="EH855" s="209"/>
      <c r="EI855" s="209"/>
      <c r="EJ855" s="299"/>
      <c r="EK855" s="220"/>
      <c r="EL855" s="209"/>
      <c r="EM855" s="209"/>
      <c r="EN855" s="211"/>
      <c r="EO855" s="211"/>
      <c r="EP855" s="217"/>
      <c r="EQ855" s="209"/>
      <c r="ER855" s="209"/>
      <c r="ES855" s="209"/>
      <c r="ET855" s="209"/>
      <c r="EU855" s="209"/>
      <c r="EV855" s="209"/>
      <c r="EW855" s="209"/>
      <c r="EX855" s="209"/>
      <c r="EY855" s="209"/>
      <c r="EZ855" s="209"/>
      <c r="FA855" s="209"/>
      <c r="FB855" s="209"/>
      <c r="FC855" s="209"/>
      <c r="FD855" s="209"/>
      <c r="FE855" s="209"/>
      <c r="FF855" s="220"/>
      <c r="FG855" s="220"/>
      <c r="FH855" s="209"/>
      <c r="FI855" s="209"/>
      <c r="FJ855" s="209"/>
      <c r="FK855" s="209"/>
      <c r="FL855" s="209"/>
      <c r="FM855" s="209"/>
      <c r="FN855" s="209"/>
      <c r="FO855" s="209"/>
      <c r="FP855" s="209"/>
      <c r="FQ855" s="209"/>
      <c r="FR855" s="209"/>
      <c r="FS855" s="209"/>
      <c r="FT855" s="209"/>
      <c r="FU855" s="209"/>
      <c r="FV855" s="209"/>
      <c r="FW855" s="209"/>
      <c r="FX855" s="209"/>
      <c r="FY855" s="209"/>
      <c r="FZ855" s="209"/>
      <c r="GA855" s="209"/>
      <c r="GB855" s="209"/>
      <c r="GC855" s="209"/>
      <c r="GD855" s="209"/>
      <c r="GE855" s="209"/>
      <c r="GF855" s="209"/>
      <c r="GG855" s="209"/>
      <c r="GH855" s="209"/>
      <c r="GI855" s="209"/>
      <c r="GJ855" s="209"/>
      <c r="GK855" s="209"/>
      <c r="GL855" s="209"/>
      <c r="GM855" s="209"/>
      <c r="GN855" s="209"/>
      <c r="GO855" s="209"/>
      <c r="GP855" s="209"/>
      <c r="GQ855" s="209"/>
      <c r="GR855" s="209"/>
      <c r="GS855" s="209"/>
      <c r="GT855" s="209"/>
      <c r="GU855" s="209"/>
      <c r="GV855" s="209"/>
      <c r="GW855" s="209"/>
      <c r="GX855" s="209"/>
      <c r="GY855" s="209"/>
      <c r="GZ855" s="209"/>
      <c r="HA855" s="209"/>
      <c r="HB855" s="209"/>
      <c r="HC855" s="209"/>
      <c r="HD855" s="209"/>
      <c r="HE855" s="209"/>
      <c r="HF855" s="209"/>
      <c r="HG855" s="209"/>
      <c r="HH855" s="209"/>
      <c r="HI855" s="209"/>
      <c r="HJ855" s="209"/>
      <c r="HK855" s="209"/>
      <c r="HL855" s="209"/>
      <c r="HM855" s="209"/>
      <c r="HN855" s="209"/>
      <c r="HO855" s="209"/>
      <c r="HP855" s="209"/>
      <c r="HQ855" s="209"/>
      <c r="HR855" s="209"/>
      <c r="HS855" s="209"/>
      <c r="HT855" s="209"/>
      <c r="HU855" s="209"/>
      <c r="HV855" s="209"/>
      <c r="HW855" s="209"/>
      <c r="HX855" s="209"/>
      <c r="HY855" s="209"/>
      <c r="HZ855" s="209"/>
      <c r="IA855" s="209"/>
      <c r="IB855" s="209"/>
      <c r="IC855" s="209"/>
      <c r="ID855" s="209"/>
      <c r="IE855" s="209"/>
      <c r="IF855" s="209"/>
      <c r="IG855" s="209"/>
      <c r="IH855" s="209"/>
      <c r="II855" s="209"/>
      <c r="IJ855" s="209"/>
      <c r="IK855" s="209"/>
      <c r="IL855" s="209"/>
      <c r="IM855" s="209"/>
      <c r="IN855" s="209"/>
      <c r="IO855" s="209"/>
      <c r="IP855" s="209"/>
      <c r="IQ855" s="209"/>
      <c r="IR855" s="209"/>
      <c r="IS855" s="209"/>
      <c r="IT855" s="209"/>
      <c r="IU855" s="209"/>
      <c r="IV855" s="209"/>
      <c r="IW855" s="209"/>
      <c r="IX855" s="209"/>
      <c r="IY855" s="209"/>
      <c r="IZ855" s="209"/>
      <c r="JA855" s="209"/>
      <c r="JB855" s="209"/>
      <c r="JC855" s="209"/>
      <c r="JD855" s="209"/>
      <c r="JE855" s="209"/>
      <c r="JF855" s="209"/>
      <c r="JG855" s="209"/>
    </row>
    <row r="856" spans="102:267" hidden="1">
      <c r="CX856" s="211"/>
      <c r="CY856" s="217"/>
      <c r="CZ856" s="217"/>
      <c r="DA856" s="217"/>
      <c r="DB856" s="462"/>
      <c r="DC856" s="217"/>
      <c r="DD856" s="209"/>
      <c r="DE856" s="209"/>
      <c r="DF856" s="1561"/>
      <c r="DG856" s="1561"/>
      <c r="DH856" s="209"/>
      <c r="DI856" s="209"/>
      <c r="DJ856" s="217"/>
      <c r="DK856" s="209"/>
      <c r="DL856" s="217"/>
      <c r="DM856" s="209"/>
      <c r="DN856" s="209"/>
      <c r="DO856" s="209"/>
      <c r="DP856" s="209"/>
      <c r="DQ856" s="1561"/>
      <c r="DR856" s="209"/>
      <c r="DS856" s="209"/>
      <c r="DT856" s="209"/>
      <c r="DU856" s="209"/>
      <c r="DV856" s="209"/>
      <c r="DW856" s="1561"/>
      <c r="DX856" s="1561"/>
      <c r="DY856" s="209"/>
      <c r="DZ856" s="209"/>
      <c r="EA856" s="209"/>
      <c r="EB856" s="209"/>
      <c r="EC856" s="209"/>
      <c r="ED856" s="209"/>
      <c r="EE856" s="209"/>
      <c r="EF856" s="209"/>
      <c r="EG856" s="209"/>
      <c r="EH856" s="209"/>
      <c r="EI856" s="209"/>
      <c r="EJ856" s="299"/>
      <c r="EK856" s="220"/>
      <c r="EL856" s="209"/>
      <c r="EM856" s="209"/>
      <c r="EN856" s="211"/>
      <c r="EO856" s="211"/>
      <c r="EP856" s="217"/>
      <c r="EQ856" s="209"/>
      <c r="ER856" s="209"/>
      <c r="ES856" s="209"/>
      <c r="ET856" s="209"/>
      <c r="EU856" s="209"/>
      <c r="EV856" s="209"/>
      <c r="EW856" s="209"/>
      <c r="EX856" s="209"/>
      <c r="EY856" s="209"/>
      <c r="EZ856" s="209"/>
      <c r="FA856" s="209"/>
      <c r="FB856" s="209"/>
      <c r="FC856" s="209"/>
      <c r="FD856" s="209"/>
      <c r="FE856" s="209"/>
      <c r="FF856" s="220"/>
      <c r="FG856" s="220"/>
      <c r="FH856" s="209"/>
      <c r="FI856" s="209"/>
      <c r="FJ856" s="209"/>
      <c r="FK856" s="209"/>
      <c r="FL856" s="209"/>
      <c r="FM856" s="209"/>
      <c r="FN856" s="209"/>
      <c r="FO856" s="209"/>
      <c r="FP856" s="209"/>
      <c r="FQ856" s="209"/>
      <c r="FR856" s="209"/>
      <c r="FS856" s="209"/>
      <c r="FT856" s="209"/>
      <c r="FU856" s="209"/>
      <c r="FV856" s="209"/>
      <c r="FW856" s="209"/>
      <c r="FX856" s="209"/>
      <c r="FY856" s="209"/>
      <c r="FZ856" s="209"/>
      <c r="GA856" s="209"/>
      <c r="GB856" s="209"/>
      <c r="GC856" s="209"/>
      <c r="GD856" s="209"/>
      <c r="GE856" s="209"/>
      <c r="GF856" s="209"/>
      <c r="GG856" s="209"/>
      <c r="GH856" s="209"/>
      <c r="GI856" s="209"/>
      <c r="GJ856" s="209"/>
      <c r="GK856" s="209"/>
      <c r="GL856" s="209"/>
      <c r="GM856" s="209"/>
      <c r="GN856" s="209"/>
      <c r="GO856" s="209"/>
      <c r="GP856" s="209"/>
      <c r="GQ856" s="209"/>
      <c r="GR856" s="209"/>
      <c r="GS856" s="209"/>
      <c r="GT856" s="209"/>
      <c r="GU856" s="209"/>
      <c r="GV856" s="209"/>
      <c r="GW856" s="209"/>
      <c r="GX856" s="209"/>
      <c r="GY856" s="209"/>
      <c r="GZ856" s="209"/>
      <c r="HA856" s="209"/>
      <c r="HB856" s="209"/>
      <c r="HC856" s="209"/>
      <c r="HD856" s="209"/>
      <c r="HE856" s="209"/>
      <c r="HF856" s="209"/>
      <c r="HG856" s="209"/>
      <c r="HH856" s="209"/>
      <c r="HI856" s="209"/>
      <c r="HJ856" s="209"/>
      <c r="HK856" s="209"/>
      <c r="HL856" s="209"/>
      <c r="HM856" s="209"/>
      <c r="HN856" s="209"/>
      <c r="HO856" s="209"/>
      <c r="HP856" s="209"/>
      <c r="HQ856" s="209"/>
      <c r="HR856" s="209"/>
      <c r="HS856" s="209"/>
      <c r="HT856" s="209"/>
      <c r="HU856" s="209"/>
      <c r="HV856" s="209"/>
      <c r="HW856" s="209"/>
      <c r="HX856" s="209"/>
      <c r="HY856" s="209"/>
      <c r="HZ856" s="209"/>
      <c r="IA856" s="209"/>
      <c r="IB856" s="209"/>
      <c r="IC856" s="209"/>
      <c r="ID856" s="209"/>
      <c r="IE856" s="209"/>
      <c r="IF856" s="209"/>
      <c r="IG856" s="209"/>
      <c r="IH856" s="209"/>
      <c r="II856" s="209"/>
      <c r="IJ856" s="209"/>
      <c r="IK856" s="209"/>
      <c r="IL856" s="209"/>
      <c r="IM856" s="209"/>
      <c r="IN856" s="209"/>
      <c r="IO856" s="209"/>
      <c r="IP856" s="209"/>
      <c r="IQ856" s="209"/>
      <c r="IR856" s="209"/>
      <c r="IS856" s="209"/>
      <c r="IT856" s="209"/>
      <c r="IU856" s="209"/>
      <c r="IV856" s="209"/>
      <c r="IW856" s="209"/>
      <c r="IX856" s="209"/>
      <c r="IY856" s="209"/>
      <c r="IZ856" s="209"/>
      <c r="JA856" s="209"/>
      <c r="JB856" s="209"/>
      <c r="JC856" s="209"/>
      <c r="JD856" s="209"/>
      <c r="JE856" s="209"/>
      <c r="JF856" s="209"/>
      <c r="JG856" s="209"/>
    </row>
    <row r="857" spans="102:267" hidden="1">
      <c r="CX857" s="211"/>
      <c r="CY857" s="217"/>
      <c r="CZ857" s="217"/>
      <c r="DA857" s="217"/>
      <c r="DB857" s="462"/>
      <c r="DC857" s="217"/>
      <c r="DD857" s="209"/>
      <c r="DE857" s="209"/>
      <c r="DF857" s="1561"/>
      <c r="DG857" s="1561"/>
      <c r="DH857" s="209"/>
      <c r="DI857" s="209"/>
      <c r="DJ857" s="217"/>
      <c r="DK857" s="209"/>
      <c r="DL857" s="217"/>
      <c r="DM857" s="209"/>
      <c r="DN857" s="209"/>
      <c r="DO857" s="209"/>
      <c r="DP857" s="209"/>
      <c r="DQ857" s="1561"/>
      <c r="DR857" s="209"/>
      <c r="DS857" s="209"/>
      <c r="DT857" s="209"/>
      <c r="DU857" s="209"/>
      <c r="DV857" s="209"/>
      <c r="DW857" s="1561"/>
      <c r="DX857" s="1561"/>
      <c r="DY857" s="209"/>
      <c r="DZ857" s="209"/>
      <c r="EA857" s="209"/>
      <c r="EB857" s="209"/>
      <c r="EC857" s="209"/>
      <c r="ED857" s="209"/>
      <c r="EE857" s="209"/>
      <c r="EF857" s="209"/>
      <c r="EG857" s="209"/>
      <c r="EH857" s="209"/>
      <c r="EI857" s="209"/>
      <c r="EJ857" s="299"/>
      <c r="EK857" s="220"/>
      <c r="EL857" s="209"/>
      <c r="EM857" s="209"/>
      <c r="EN857" s="211"/>
      <c r="EO857" s="211"/>
      <c r="EP857" s="217"/>
      <c r="EQ857" s="209"/>
      <c r="ER857" s="209"/>
      <c r="ES857" s="209"/>
      <c r="ET857" s="209"/>
      <c r="EU857" s="209"/>
      <c r="EV857" s="209"/>
      <c r="EW857" s="209"/>
      <c r="EX857" s="209"/>
      <c r="EY857" s="209"/>
      <c r="EZ857" s="209"/>
      <c r="FA857" s="209"/>
      <c r="FB857" s="209"/>
      <c r="FC857" s="209"/>
      <c r="FD857" s="209"/>
      <c r="FE857" s="209"/>
      <c r="FF857" s="220"/>
      <c r="FG857" s="220"/>
      <c r="FH857" s="209"/>
      <c r="FI857" s="209"/>
      <c r="FJ857" s="209"/>
      <c r="FK857" s="209"/>
      <c r="FL857" s="209"/>
      <c r="FM857" s="209"/>
      <c r="FN857" s="209"/>
      <c r="FO857" s="209"/>
      <c r="FP857" s="209"/>
      <c r="FQ857" s="209"/>
      <c r="FR857" s="209"/>
      <c r="FS857" s="209"/>
      <c r="FT857" s="209"/>
      <c r="FU857" s="209"/>
      <c r="FV857" s="209"/>
      <c r="FW857" s="209"/>
      <c r="FX857" s="209"/>
      <c r="FY857" s="209"/>
      <c r="FZ857" s="209"/>
      <c r="GA857" s="209"/>
      <c r="GB857" s="209"/>
      <c r="GC857" s="209"/>
      <c r="GD857" s="209"/>
      <c r="GE857" s="209"/>
      <c r="GF857" s="209"/>
      <c r="GG857" s="209"/>
      <c r="GH857" s="209"/>
      <c r="GI857" s="209"/>
      <c r="GJ857" s="209"/>
      <c r="GK857" s="209"/>
      <c r="GL857" s="209"/>
      <c r="GM857" s="209"/>
      <c r="GN857" s="209"/>
      <c r="GO857" s="209"/>
      <c r="GP857" s="209"/>
      <c r="GQ857" s="209"/>
      <c r="GR857" s="209"/>
      <c r="GS857" s="209"/>
      <c r="GT857" s="209"/>
      <c r="GU857" s="209"/>
      <c r="GV857" s="209"/>
      <c r="GW857" s="209"/>
      <c r="GX857" s="209"/>
      <c r="GY857" s="209"/>
      <c r="GZ857" s="209"/>
      <c r="HA857" s="209"/>
      <c r="HB857" s="209"/>
      <c r="HC857" s="209"/>
      <c r="HD857" s="209"/>
      <c r="HE857" s="209"/>
      <c r="HF857" s="209"/>
      <c r="HG857" s="209"/>
      <c r="HH857" s="209"/>
      <c r="HI857" s="209"/>
      <c r="HJ857" s="209"/>
      <c r="HK857" s="209"/>
      <c r="HL857" s="209"/>
      <c r="HM857" s="209"/>
      <c r="HN857" s="209"/>
      <c r="HO857" s="209"/>
      <c r="HP857" s="209"/>
      <c r="HQ857" s="209"/>
      <c r="HR857" s="209"/>
      <c r="HS857" s="209"/>
      <c r="HT857" s="209"/>
      <c r="HU857" s="209"/>
      <c r="HV857" s="209"/>
      <c r="HW857" s="209"/>
      <c r="HX857" s="209"/>
      <c r="HY857" s="209"/>
      <c r="HZ857" s="209"/>
      <c r="IA857" s="209"/>
      <c r="IB857" s="209"/>
      <c r="IC857" s="209"/>
      <c r="ID857" s="209"/>
      <c r="IE857" s="209"/>
      <c r="IF857" s="209"/>
      <c r="IG857" s="209"/>
      <c r="IH857" s="209"/>
      <c r="II857" s="209"/>
      <c r="IJ857" s="209"/>
      <c r="IK857" s="209"/>
      <c r="IL857" s="209"/>
      <c r="IM857" s="209"/>
      <c r="IN857" s="209"/>
      <c r="IO857" s="209"/>
      <c r="IP857" s="209"/>
      <c r="IQ857" s="209"/>
      <c r="IR857" s="209"/>
      <c r="IS857" s="209"/>
      <c r="IT857" s="209"/>
      <c r="IU857" s="209"/>
      <c r="IV857" s="209"/>
      <c r="IW857" s="209"/>
      <c r="IX857" s="209"/>
      <c r="IY857" s="209"/>
      <c r="IZ857" s="209"/>
      <c r="JA857" s="209"/>
      <c r="JB857" s="209"/>
      <c r="JC857" s="209"/>
      <c r="JD857" s="209"/>
      <c r="JE857" s="209"/>
      <c r="JF857" s="209"/>
      <c r="JG857" s="209"/>
    </row>
    <row r="858" spans="102:267" hidden="1">
      <c r="CX858" s="211"/>
      <c r="CY858" s="217"/>
      <c r="CZ858" s="217"/>
      <c r="DA858" s="217"/>
      <c r="DB858" s="462"/>
      <c r="DC858" s="217"/>
      <c r="DD858" s="209"/>
      <c r="DE858" s="209"/>
      <c r="DF858" s="1561"/>
      <c r="DG858" s="1561"/>
      <c r="DH858" s="209"/>
      <c r="DI858" s="209"/>
      <c r="DJ858" s="217"/>
      <c r="DK858" s="209"/>
      <c r="DL858" s="217"/>
      <c r="DM858" s="209"/>
      <c r="DN858" s="209"/>
      <c r="DO858" s="209"/>
      <c r="DP858" s="209"/>
      <c r="DQ858" s="1561"/>
      <c r="DR858" s="209"/>
      <c r="DS858" s="209"/>
      <c r="DT858" s="209"/>
      <c r="DU858" s="209"/>
      <c r="DV858" s="209"/>
      <c r="DW858" s="1561"/>
      <c r="DX858" s="1561"/>
      <c r="DY858" s="209"/>
      <c r="DZ858" s="209"/>
      <c r="EA858" s="209"/>
      <c r="EB858" s="209"/>
      <c r="EC858" s="209"/>
      <c r="ED858" s="209"/>
      <c r="EE858" s="209"/>
      <c r="EF858" s="209"/>
      <c r="EG858" s="209"/>
      <c r="EH858" s="209"/>
      <c r="EI858" s="209"/>
      <c r="EJ858" s="299"/>
      <c r="EK858" s="220"/>
      <c r="EL858" s="209"/>
      <c r="EM858" s="209"/>
      <c r="EN858" s="211"/>
      <c r="EO858" s="211"/>
      <c r="EP858" s="217"/>
      <c r="EQ858" s="209"/>
      <c r="ER858" s="209"/>
      <c r="ES858" s="209"/>
      <c r="ET858" s="209"/>
      <c r="EU858" s="209"/>
      <c r="EV858" s="209"/>
      <c r="EW858" s="209"/>
      <c r="EX858" s="209"/>
      <c r="EY858" s="209"/>
      <c r="EZ858" s="209"/>
      <c r="FA858" s="209"/>
      <c r="FB858" s="209"/>
      <c r="FC858" s="209"/>
      <c r="FD858" s="209"/>
      <c r="FE858" s="209"/>
      <c r="FF858" s="220"/>
      <c r="FG858" s="220"/>
      <c r="FH858" s="209"/>
      <c r="FI858" s="209"/>
      <c r="FJ858" s="209"/>
      <c r="FK858" s="209"/>
      <c r="FL858" s="209"/>
      <c r="FM858" s="209"/>
      <c r="FN858" s="209"/>
      <c r="FO858" s="209"/>
      <c r="FP858" s="209"/>
      <c r="FQ858" s="209"/>
      <c r="FR858" s="209"/>
      <c r="FS858" s="209"/>
      <c r="FT858" s="209"/>
      <c r="FU858" s="209"/>
      <c r="FV858" s="209"/>
      <c r="FW858" s="209"/>
      <c r="FX858" s="209"/>
      <c r="FY858" s="209"/>
      <c r="FZ858" s="209"/>
      <c r="GA858" s="209"/>
      <c r="GB858" s="209"/>
      <c r="GC858" s="209"/>
      <c r="GD858" s="209"/>
      <c r="GE858" s="209"/>
      <c r="GF858" s="209"/>
      <c r="GG858" s="209"/>
      <c r="GH858" s="209"/>
      <c r="GI858" s="209"/>
      <c r="GJ858" s="209"/>
      <c r="GK858" s="209"/>
      <c r="GL858" s="209"/>
      <c r="GM858" s="209"/>
      <c r="GN858" s="209"/>
      <c r="GO858" s="209"/>
      <c r="GP858" s="209"/>
      <c r="GQ858" s="209"/>
      <c r="GR858" s="209"/>
      <c r="GS858" s="209"/>
      <c r="GT858" s="209"/>
      <c r="GU858" s="209"/>
      <c r="GV858" s="209"/>
      <c r="GW858" s="209"/>
      <c r="GX858" s="209"/>
      <c r="GY858" s="209"/>
      <c r="GZ858" s="209"/>
      <c r="HA858" s="209"/>
      <c r="HB858" s="209"/>
      <c r="HC858" s="209"/>
      <c r="HD858" s="209"/>
      <c r="HE858" s="209"/>
      <c r="HF858" s="209"/>
      <c r="HG858" s="209"/>
      <c r="HH858" s="209"/>
      <c r="HI858" s="209"/>
      <c r="HJ858" s="209"/>
      <c r="HK858" s="209"/>
      <c r="HL858" s="209"/>
      <c r="HM858" s="209"/>
      <c r="HN858" s="209"/>
      <c r="HO858" s="209"/>
      <c r="HP858" s="209"/>
      <c r="HQ858" s="209"/>
      <c r="HR858" s="209"/>
      <c r="HS858" s="209"/>
      <c r="HT858" s="209"/>
      <c r="HU858" s="209"/>
      <c r="HV858" s="209"/>
      <c r="HW858" s="209"/>
      <c r="HX858" s="209"/>
      <c r="HY858" s="209"/>
      <c r="HZ858" s="209"/>
      <c r="IA858" s="209"/>
      <c r="IB858" s="209"/>
      <c r="IC858" s="209"/>
      <c r="ID858" s="209"/>
      <c r="IE858" s="209"/>
      <c r="IF858" s="209"/>
      <c r="IG858" s="209"/>
      <c r="IH858" s="209"/>
      <c r="II858" s="209"/>
      <c r="IJ858" s="209"/>
      <c r="IK858" s="209"/>
      <c r="IL858" s="209"/>
      <c r="IM858" s="209"/>
      <c r="IN858" s="209"/>
      <c r="IO858" s="209"/>
      <c r="IP858" s="209"/>
      <c r="IQ858" s="209"/>
      <c r="IR858" s="209"/>
      <c r="IS858" s="209"/>
      <c r="IT858" s="209"/>
      <c r="IU858" s="209"/>
      <c r="IV858" s="209"/>
      <c r="IW858" s="209"/>
      <c r="IX858" s="209"/>
      <c r="IY858" s="209"/>
      <c r="IZ858" s="209"/>
      <c r="JA858" s="209"/>
      <c r="JB858" s="209"/>
      <c r="JC858" s="209"/>
      <c r="JD858" s="209"/>
      <c r="JE858" s="209"/>
      <c r="JF858" s="209"/>
      <c r="JG858" s="209"/>
    </row>
    <row r="859" spans="102:267" hidden="1">
      <c r="CX859" s="211"/>
      <c r="CY859" s="217"/>
      <c r="CZ859" s="217"/>
      <c r="DA859" s="217"/>
      <c r="DB859" s="462"/>
      <c r="DC859" s="217"/>
      <c r="DD859" s="209"/>
      <c r="DE859" s="209"/>
      <c r="DF859" s="1561"/>
      <c r="DG859" s="1561"/>
      <c r="DH859" s="209"/>
      <c r="DI859" s="209"/>
      <c r="DJ859" s="217"/>
      <c r="DK859" s="209"/>
      <c r="DL859" s="217"/>
      <c r="DM859" s="209"/>
      <c r="DN859" s="209"/>
      <c r="DO859" s="209"/>
      <c r="DP859" s="209"/>
      <c r="DQ859" s="1561"/>
      <c r="DR859" s="209"/>
      <c r="DS859" s="209"/>
      <c r="DT859" s="209"/>
      <c r="DU859" s="209"/>
      <c r="DV859" s="209"/>
      <c r="DW859" s="1561"/>
      <c r="DX859" s="1561"/>
      <c r="DY859" s="209"/>
      <c r="DZ859" s="209"/>
      <c r="EA859" s="209"/>
      <c r="EB859" s="209"/>
      <c r="EC859" s="209"/>
      <c r="ED859" s="209"/>
      <c r="EE859" s="209"/>
      <c r="EF859" s="209"/>
      <c r="EG859" s="209"/>
      <c r="EH859" s="209"/>
      <c r="EI859" s="209"/>
      <c r="EJ859" s="299"/>
      <c r="EK859" s="220"/>
      <c r="EL859" s="209"/>
      <c r="EM859" s="209"/>
      <c r="EN859" s="211"/>
      <c r="EO859" s="211"/>
      <c r="EP859" s="217"/>
      <c r="EQ859" s="209"/>
      <c r="ER859" s="209"/>
      <c r="ES859" s="209"/>
      <c r="ET859" s="209"/>
      <c r="EU859" s="209"/>
      <c r="EV859" s="209"/>
      <c r="EW859" s="209"/>
      <c r="EX859" s="209"/>
      <c r="EY859" s="209"/>
      <c r="EZ859" s="209"/>
      <c r="FA859" s="209"/>
      <c r="FB859" s="209"/>
      <c r="FC859" s="209"/>
      <c r="FD859" s="209"/>
      <c r="FE859" s="209"/>
      <c r="FF859" s="220"/>
      <c r="FG859" s="220"/>
      <c r="FH859" s="209"/>
      <c r="FI859" s="209"/>
      <c r="FJ859" s="209"/>
      <c r="FK859" s="209"/>
      <c r="FL859" s="209"/>
      <c r="FM859" s="209"/>
      <c r="FN859" s="209"/>
      <c r="FO859" s="209"/>
      <c r="FP859" s="209"/>
      <c r="FQ859" s="209"/>
      <c r="FR859" s="209"/>
      <c r="FS859" s="209"/>
      <c r="FT859" s="209"/>
      <c r="FU859" s="209"/>
      <c r="FV859" s="209"/>
      <c r="FW859" s="209"/>
      <c r="FX859" s="209"/>
      <c r="FY859" s="209"/>
      <c r="FZ859" s="209"/>
      <c r="GA859" s="209"/>
      <c r="GB859" s="209"/>
      <c r="GC859" s="209"/>
      <c r="GD859" s="209"/>
      <c r="GE859" s="209"/>
      <c r="GF859" s="209"/>
      <c r="GG859" s="209"/>
      <c r="GH859" s="209"/>
      <c r="GI859" s="209"/>
      <c r="GJ859" s="209"/>
      <c r="GK859" s="209"/>
      <c r="GL859" s="209"/>
      <c r="GM859" s="209"/>
      <c r="GN859" s="209"/>
      <c r="GO859" s="209"/>
      <c r="GP859" s="209"/>
      <c r="GQ859" s="209"/>
      <c r="GR859" s="209"/>
      <c r="GS859" s="209"/>
      <c r="GT859" s="209"/>
      <c r="GU859" s="209"/>
      <c r="GV859" s="209"/>
      <c r="GW859" s="209"/>
      <c r="GX859" s="209"/>
      <c r="GY859" s="209"/>
      <c r="GZ859" s="209"/>
      <c r="HA859" s="209"/>
      <c r="HB859" s="209"/>
      <c r="HC859" s="209"/>
      <c r="HD859" s="209"/>
      <c r="HE859" s="209"/>
      <c r="HF859" s="209"/>
      <c r="HG859" s="209"/>
      <c r="HH859" s="209"/>
      <c r="HI859" s="209"/>
      <c r="HJ859" s="209"/>
      <c r="HK859" s="209"/>
      <c r="HL859" s="209"/>
      <c r="HM859" s="209"/>
      <c r="HN859" s="209"/>
      <c r="HO859" s="209"/>
      <c r="HP859" s="209"/>
      <c r="HQ859" s="209"/>
      <c r="HR859" s="209"/>
      <c r="HS859" s="209"/>
      <c r="HT859" s="209"/>
      <c r="HU859" s="209"/>
      <c r="HV859" s="209"/>
      <c r="HW859" s="209"/>
      <c r="HX859" s="209"/>
      <c r="HY859" s="209"/>
      <c r="HZ859" s="209"/>
      <c r="IA859" s="209"/>
      <c r="IB859" s="209"/>
      <c r="IC859" s="209"/>
      <c r="ID859" s="209"/>
      <c r="IE859" s="209"/>
      <c r="IF859" s="209"/>
      <c r="IG859" s="209"/>
      <c r="IH859" s="209"/>
      <c r="II859" s="209"/>
      <c r="IJ859" s="209"/>
      <c r="IK859" s="209"/>
      <c r="IL859" s="209"/>
      <c r="IM859" s="209"/>
      <c r="IN859" s="209"/>
      <c r="IO859" s="209"/>
      <c r="IP859" s="209"/>
      <c r="IQ859" s="209"/>
      <c r="IR859" s="209"/>
      <c r="IS859" s="209"/>
      <c r="IT859" s="209"/>
      <c r="IU859" s="209"/>
      <c r="IV859" s="209"/>
      <c r="IW859" s="209"/>
      <c r="IX859" s="209"/>
      <c r="IY859" s="209"/>
      <c r="IZ859" s="209"/>
      <c r="JA859" s="209"/>
      <c r="JB859" s="209"/>
      <c r="JC859" s="209"/>
      <c r="JD859" s="209"/>
      <c r="JE859" s="209"/>
      <c r="JF859" s="209"/>
      <c r="JG859" s="209"/>
    </row>
    <row r="860" spans="102:267" hidden="1">
      <c r="CX860" s="211"/>
      <c r="CY860" s="217"/>
      <c r="CZ860" s="217"/>
      <c r="DA860" s="217"/>
      <c r="DB860" s="462"/>
      <c r="DC860" s="217"/>
      <c r="DD860" s="209"/>
      <c r="DE860" s="209"/>
      <c r="DF860" s="1561"/>
      <c r="DG860" s="1561"/>
      <c r="DH860" s="209"/>
      <c r="DI860" s="209"/>
      <c r="DJ860" s="217"/>
      <c r="DK860" s="209"/>
      <c r="DL860" s="217"/>
      <c r="DM860" s="209"/>
      <c r="DN860" s="209"/>
      <c r="DO860" s="209"/>
      <c r="DP860" s="209"/>
      <c r="DQ860" s="1561"/>
      <c r="DR860" s="209"/>
      <c r="DS860" s="209"/>
      <c r="DT860" s="209"/>
      <c r="DU860" s="209"/>
      <c r="DV860" s="209"/>
      <c r="DW860" s="1561"/>
      <c r="DX860" s="1561"/>
      <c r="DY860" s="209"/>
      <c r="DZ860" s="209"/>
      <c r="EA860" s="209"/>
      <c r="EB860" s="209"/>
      <c r="EC860" s="209"/>
      <c r="ED860" s="209"/>
      <c r="EE860" s="209"/>
      <c r="EF860" s="209"/>
      <c r="EG860" s="209"/>
      <c r="EH860" s="209"/>
      <c r="EI860" s="209"/>
      <c r="EJ860" s="299"/>
      <c r="EK860" s="220"/>
      <c r="EL860" s="209"/>
      <c r="EM860" s="209"/>
      <c r="EN860" s="211"/>
      <c r="EO860" s="211"/>
      <c r="EP860" s="217"/>
      <c r="EQ860" s="209"/>
      <c r="ER860" s="209"/>
      <c r="ES860" s="209"/>
      <c r="ET860" s="209"/>
      <c r="EU860" s="209"/>
      <c r="EV860" s="209"/>
      <c r="EW860" s="209"/>
      <c r="EX860" s="209"/>
      <c r="EY860" s="209"/>
      <c r="EZ860" s="209"/>
      <c r="FA860" s="209"/>
      <c r="FB860" s="209"/>
      <c r="FC860" s="209"/>
      <c r="FD860" s="209"/>
      <c r="FE860" s="209"/>
      <c r="FF860" s="220"/>
      <c r="FG860" s="220"/>
      <c r="FH860" s="209"/>
      <c r="FI860" s="209"/>
      <c r="FJ860" s="209"/>
      <c r="FK860" s="209"/>
      <c r="FL860" s="209"/>
      <c r="FM860" s="209"/>
      <c r="FN860" s="209"/>
      <c r="FO860" s="209"/>
      <c r="FP860" s="209"/>
      <c r="FQ860" s="209"/>
      <c r="FR860" s="209"/>
      <c r="FS860" s="209"/>
      <c r="FT860" s="209"/>
      <c r="FU860" s="209"/>
      <c r="FV860" s="209"/>
      <c r="FW860" s="209"/>
      <c r="FX860" s="209"/>
      <c r="FY860" s="209"/>
      <c r="FZ860" s="209"/>
      <c r="GA860" s="209"/>
      <c r="GB860" s="209"/>
      <c r="GC860" s="209"/>
      <c r="GD860" s="209"/>
      <c r="GE860" s="209"/>
      <c r="GF860" s="209"/>
      <c r="GG860" s="209"/>
      <c r="GH860" s="209"/>
      <c r="GI860" s="209"/>
      <c r="GJ860" s="209"/>
      <c r="GK860" s="209"/>
      <c r="GL860" s="209"/>
      <c r="GM860" s="209"/>
      <c r="GN860" s="209"/>
      <c r="GO860" s="209"/>
      <c r="GP860" s="209"/>
      <c r="GQ860" s="209"/>
      <c r="GR860" s="209"/>
      <c r="GS860" s="209"/>
      <c r="GT860" s="209"/>
      <c r="GU860" s="209"/>
      <c r="GV860" s="209"/>
      <c r="GW860" s="209"/>
      <c r="GX860" s="209"/>
      <c r="GY860" s="209"/>
      <c r="GZ860" s="209"/>
      <c r="HA860" s="209"/>
      <c r="HB860" s="209"/>
      <c r="HC860" s="209"/>
      <c r="HD860" s="209"/>
      <c r="HE860" s="209"/>
      <c r="HF860" s="209"/>
      <c r="HG860" s="209"/>
      <c r="HH860" s="209"/>
      <c r="HI860" s="209"/>
      <c r="HJ860" s="209"/>
      <c r="HK860" s="209"/>
      <c r="HL860" s="209"/>
      <c r="HM860" s="209"/>
      <c r="HN860" s="209"/>
      <c r="HO860" s="209"/>
      <c r="HP860" s="209"/>
      <c r="HQ860" s="209"/>
      <c r="HR860" s="209"/>
      <c r="HS860" s="209"/>
      <c r="HT860" s="209"/>
      <c r="HU860" s="209"/>
      <c r="HV860" s="209"/>
      <c r="HW860" s="209"/>
      <c r="HX860" s="209"/>
      <c r="HY860" s="209"/>
      <c r="HZ860" s="209"/>
      <c r="IA860" s="209"/>
      <c r="IB860" s="209"/>
      <c r="IC860" s="209"/>
      <c r="ID860" s="209"/>
      <c r="IE860" s="209"/>
      <c r="IF860" s="209"/>
      <c r="IG860" s="209"/>
      <c r="IH860" s="209"/>
      <c r="II860" s="209"/>
      <c r="IJ860" s="209"/>
      <c r="IK860" s="209"/>
      <c r="IL860" s="209"/>
      <c r="IM860" s="209"/>
      <c r="IN860" s="209"/>
      <c r="IO860" s="209"/>
      <c r="IP860" s="209"/>
      <c r="IQ860" s="209"/>
      <c r="IR860" s="209"/>
      <c r="IS860" s="209"/>
      <c r="IT860" s="209"/>
      <c r="IU860" s="209"/>
      <c r="IV860" s="209"/>
      <c r="IW860" s="209"/>
      <c r="IX860" s="209"/>
      <c r="IY860" s="209"/>
      <c r="IZ860" s="209"/>
      <c r="JA860" s="209"/>
      <c r="JB860" s="209"/>
      <c r="JC860" s="209"/>
      <c r="JD860" s="209"/>
      <c r="JE860" s="209"/>
      <c r="JF860" s="209"/>
      <c r="JG860" s="209"/>
    </row>
    <row r="861" spans="102:267" hidden="1">
      <c r="CX861" s="211"/>
      <c r="CY861" s="217"/>
      <c r="CZ861" s="217"/>
      <c r="DA861" s="217"/>
      <c r="DB861" s="462"/>
      <c r="DC861" s="217"/>
      <c r="DD861" s="209"/>
      <c r="DE861" s="209"/>
      <c r="DF861" s="1561"/>
      <c r="DG861" s="1561"/>
      <c r="DH861" s="209"/>
      <c r="DI861" s="209"/>
      <c r="DJ861" s="217"/>
      <c r="DK861" s="209"/>
      <c r="DL861" s="217"/>
      <c r="DM861" s="209"/>
      <c r="DN861" s="209"/>
      <c r="DO861" s="209"/>
      <c r="DP861" s="209"/>
      <c r="DQ861" s="1561"/>
      <c r="DR861" s="209"/>
      <c r="DS861" s="209"/>
      <c r="DT861" s="209"/>
      <c r="DU861" s="209"/>
      <c r="DV861" s="209"/>
      <c r="DW861" s="1561"/>
      <c r="DX861" s="1561"/>
      <c r="DY861" s="209"/>
      <c r="DZ861" s="209"/>
      <c r="EA861" s="209"/>
      <c r="EB861" s="209"/>
      <c r="EC861" s="209"/>
      <c r="ED861" s="209"/>
      <c r="EE861" s="209"/>
      <c r="EF861" s="209"/>
      <c r="EG861" s="209"/>
      <c r="EH861" s="209"/>
      <c r="EI861" s="209"/>
      <c r="EJ861" s="299"/>
      <c r="EK861" s="220"/>
      <c r="EL861" s="209"/>
      <c r="EM861" s="209"/>
      <c r="EN861" s="211"/>
      <c r="EO861" s="211"/>
      <c r="EP861" s="217"/>
      <c r="EQ861" s="209"/>
      <c r="ER861" s="209"/>
      <c r="ES861" s="209"/>
      <c r="ET861" s="209"/>
      <c r="EU861" s="209"/>
      <c r="EV861" s="209"/>
      <c r="EW861" s="209"/>
      <c r="EX861" s="209"/>
      <c r="EY861" s="209"/>
      <c r="EZ861" s="209"/>
      <c r="FA861" s="209"/>
      <c r="FB861" s="209"/>
      <c r="FC861" s="209"/>
      <c r="FD861" s="209"/>
      <c r="FE861" s="209"/>
      <c r="FF861" s="220"/>
      <c r="FG861" s="220"/>
      <c r="FH861" s="209"/>
      <c r="FI861" s="209"/>
      <c r="FJ861" s="209"/>
      <c r="FK861" s="209"/>
      <c r="FL861" s="209"/>
      <c r="FM861" s="209"/>
      <c r="FN861" s="209"/>
      <c r="FO861" s="209"/>
      <c r="FP861" s="209"/>
      <c r="FQ861" s="209"/>
      <c r="FR861" s="209"/>
      <c r="FS861" s="209"/>
      <c r="FT861" s="209"/>
      <c r="FU861" s="209"/>
      <c r="FV861" s="209"/>
      <c r="FW861" s="209"/>
      <c r="FX861" s="209"/>
      <c r="FY861" s="209"/>
      <c r="FZ861" s="209"/>
      <c r="GA861" s="209"/>
      <c r="GB861" s="209"/>
      <c r="GC861" s="209"/>
      <c r="GD861" s="209"/>
      <c r="GE861" s="209"/>
      <c r="GF861" s="209"/>
      <c r="GG861" s="209"/>
      <c r="GH861" s="209"/>
      <c r="GI861" s="209"/>
      <c r="GJ861" s="209"/>
      <c r="GK861" s="209"/>
      <c r="GL861" s="209"/>
      <c r="GM861" s="209"/>
      <c r="GN861" s="209"/>
      <c r="GO861" s="209"/>
      <c r="GP861" s="209"/>
      <c r="GQ861" s="209"/>
      <c r="GR861" s="209"/>
      <c r="GS861" s="209"/>
      <c r="GT861" s="209"/>
      <c r="GU861" s="209"/>
      <c r="GV861" s="209"/>
      <c r="GW861" s="209"/>
      <c r="GX861" s="209"/>
      <c r="GY861" s="209"/>
      <c r="GZ861" s="209"/>
      <c r="HA861" s="209"/>
      <c r="HB861" s="209"/>
      <c r="HC861" s="209"/>
      <c r="HD861" s="209"/>
      <c r="HE861" s="209"/>
      <c r="HF861" s="209"/>
      <c r="HG861" s="209"/>
      <c r="HH861" s="209"/>
      <c r="HI861" s="209"/>
      <c r="HJ861" s="209"/>
      <c r="HK861" s="209"/>
      <c r="HL861" s="209"/>
      <c r="HM861" s="209"/>
      <c r="HN861" s="209"/>
      <c r="HO861" s="209"/>
      <c r="HP861" s="209"/>
      <c r="HQ861" s="209"/>
      <c r="HR861" s="209"/>
      <c r="HS861" s="209"/>
      <c r="HT861" s="209"/>
      <c r="HU861" s="209"/>
      <c r="HV861" s="209"/>
      <c r="HW861" s="209"/>
      <c r="HX861" s="209"/>
      <c r="HY861" s="209"/>
      <c r="HZ861" s="209"/>
      <c r="IA861" s="209"/>
      <c r="IB861" s="209"/>
      <c r="IC861" s="209"/>
      <c r="ID861" s="209"/>
      <c r="IE861" s="209"/>
      <c r="IF861" s="209"/>
      <c r="IG861" s="209"/>
      <c r="IH861" s="209"/>
      <c r="II861" s="209"/>
      <c r="IJ861" s="209"/>
      <c r="IK861" s="209"/>
      <c r="IL861" s="209"/>
      <c r="IM861" s="209"/>
      <c r="IN861" s="209"/>
      <c r="IO861" s="209"/>
      <c r="IP861" s="209"/>
      <c r="IQ861" s="209"/>
      <c r="IR861" s="209"/>
      <c r="IS861" s="209"/>
      <c r="IT861" s="209"/>
      <c r="IU861" s="209"/>
      <c r="IV861" s="209"/>
      <c r="IW861" s="209"/>
      <c r="IX861" s="209"/>
      <c r="IY861" s="209"/>
      <c r="IZ861" s="209"/>
      <c r="JA861" s="209"/>
      <c r="JB861" s="209"/>
      <c r="JC861" s="209"/>
      <c r="JD861" s="209"/>
      <c r="JE861" s="209"/>
      <c r="JF861" s="209"/>
      <c r="JG861" s="209"/>
    </row>
    <row r="862" spans="102:267" hidden="1">
      <c r="CX862" s="211"/>
      <c r="CY862" s="217"/>
      <c r="CZ862" s="217"/>
      <c r="DA862" s="217"/>
      <c r="DB862" s="462"/>
      <c r="DC862" s="217"/>
      <c r="DD862" s="209"/>
      <c r="DE862" s="209"/>
      <c r="DF862" s="1561"/>
      <c r="DG862" s="1561"/>
      <c r="DH862" s="209"/>
      <c r="DI862" s="209"/>
      <c r="DJ862" s="217"/>
      <c r="DK862" s="209"/>
      <c r="DL862" s="217"/>
      <c r="DM862" s="209"/>
      <c r="DN862" s="209"/>
      <c r="DO862" s="209"/>
      <c r="DP862" s="209"/>
      <c r="DQ862" s="1561"/>
      <c r="DR862" s="209"/>
      <c r="DS862" s="209"/>
      <c r="DT862" s="209"/>
      <c r="DU862" s="209"/>
      <c r="DV862" s="209"/>
      <c r="DW862" s="1561"/>
      <c r="DX862" s="1561"/>
      <c r="DY862" s="209"/>
      <c r="DZ862" s="209"/>
      <c r="EA862" s="209"/>
      <c r="EB862" s="209"/>
      <c r="EC862" s="209"/>
      <c r="ED862" s="209"/>
      <c r="EE862" s="209"/>
      <c r="EF862" s="209"/>
      <c r="EG862" s="209"/>
      <c r="EH862" s="209"/>
      <c r="EI862" s="209"/>
      <c r="EJ862" s="299"/>
      <c r="EK862" s="220"/>
      <c r="EL862" s="209"/>
      <c r="EM862" s="209"/>
      <c r="EN862" s="211"/>
      <c r="EO862" s="211"/>
      <c r="EP862" s="217"/>
      <c r="EQ862" s="209"/>
      <c r="ER862" s="209"/>
      <c r="ES862" s="209"/>
      <c r="ET862" s="209"/>
      <c r="EU862" s="209"/>
      <c r="EV862" s="209"/>
      <c r="EW862" s="209"/>
      <c r="EX862" s="209"/>
      <c r="EY862" s="209"/>
      <c r="EZ862" s="209"/>
      <c r="FA862" s="209"/>
      <c r="FB862" s="209"/>
      <c r="FC862" s="209"/>
      <c r="FD862" s="209"/>
      <c r="FE862" s="209"/>
      <c r="FF862" s="220"/>
      <c r="FG862" s="220"/>
      <c r="FH862" s="209"/>
      <c r="FI862" s="209"/>
      <c r="FJ862" s="209"/>
      <c r="FK862" s="209"/>
      <c r="FL862" s="209"/>
      <c r="FM862" s="209"/>
      <c r="FN862" s="209"/>
      <c r="FO862" s="209"/>
      <c r="FP862" s="209"/>
      <c r="FQ862" s="209"/>
      <c r="FR862" s="209"/>
      <c r="FS862" s="209"/>
      <c r="FT862" s="209"/>
      <c r="FU862" s="209"/>
      <c r="FV862" s="209"/>
      <c r="FW862" s="209"/>
      <c r="FX862" s="209"/>
      <c r="FY862" s="209"/>
      <c r="FZ862" s="209"/>
      <c r="GA862" s="209"/>
      <c r="GB862" s="209"/>
      <c r="GC862" s="209"/>
      <c r="GD862" s="209"/>
      <c r="GE862" s="209"/>
      <c r="GF862" s="209"/>
      <c r="GG862" s="209"/>
      <c r="GH862" s="209"/>
      <c r="GI862" s="209"/>
      <c r="GJ862" s="209"/>
      <c r="GK862" s="209"/>
      <c r="GL862" s="209"/>
      <c r="GM862" s="209"/>
      <c r="GN862" s="209"/>
      <c r="GO862" s="209"/>
      <c r="GP862" s="209"/>
      <c r="GQ862" s="209"/>
      <c r="GR862" s="209"/>
      <c r="GS862" s="209"/>
      <c r="GT862" s="209"/>
      <c r="GU862" s="209"/>
      <c r="GV862" s="209"/>
      <c r="GW862" s="209"/>
      <c r="GX862" s="209"/>
      <c r="GY862" s="209"/>
      <c r="GZ862" s="209"/>
      <c r="HA862" s="209"/>
      <c r="HB862" s="209"/>
      <c r="HC862" s="209"/>
      <c r="HD862" s="209"/>
      <c r="HE862" s="209"/>
      <c r="HF862" s="209"/>
      <c r="HG862" s="209"/>
      <c r="HH862" s="209"/>
      <c r="HI862" s="209"/>
      <c r="HJ862" s="209"/>
      <c r="HK862" s="209"/>
      <c r="HL862" s="209"/>
      <c r="HM862" s="209"/>
      <c r="HN862" s="209"/>
      <c r="HO862" s="209"/>
      <c r="HP862" s="209"/>
      <c r="HQ862" s="209"/>
      <c r="HR862" s="209"/>
      <c r="HS862" s="209"/>
      <c r="HT862" s="209"/>
      <c r="HU862" s="209"/>
      <c r="HV862" s="209"/>
      <c r="HW862" s="209"/>
      <c r="HX862" s="209"/>
      <c r="HY862" s="209"/>
      <c r="HZ862" s="209"/>
      <c r="IA862" s="209"/>
      <c r="IB862" s="209"/>
      <c r="IC862" s="209"/>
      <c r="ID862" s="209"/>
      <c r="IE862" s="209"/>
      <c r="IF862" s="209"/>
      <c r="IG862" s="209"/>
      <c r="IH862" s="209"/>
      <c r="II862" s="209"/>
      <c r="IJ862" s="209"/>
      <c r="IK862" s="209"/>
      <c r="IL862" s="209"/>
      <c r="IM862" s="209"/>
      <c r="IN862" s="209"/>
      <c r="IO862" s="209"/>
      <c r="IP862" s="209"/>
      <c r="IQ862" s="209"/>
      <c r="IR862" s="209"/>
      <c r="IS862" s="209"/>
      <c r="IT862" s="209"/>
      <c r="IU862" s="209"/>
      <c r="IV862" s="209"/>
      <c r="IW862" s="209"/>
      <c r="IX862" s="209"/>
      <c r="IY862" s="209"/>
      <c r="IZ862" s="209"/>
      <c r="JA862" s="209"/>
      <c r="JB862" s="209"/>
      <c r="JC862" s="209"/>
      <c r="JD862" s="209"/>
      <c r="JE862" s="209"/>
      <c r="JF862" s="209"/>
      <c r="JG862" s="209"/>
    </row>
    <row r="863" spans="102:267" hidden="1">
      <c r="CX863" s="211"/>
      <c r="CY863" s="217"/>
      <c r="CZ863" s="217"/>
      <c r="DA863" s="217"/>
      <c r="DB863" s="462"/>
      <c r="DC863" s="217"/>
      <c r="DD863" s="209"/>
      <c r="DE863" s="209"/>
      <c r="DF863" s="1561"/>
      <c r="DG863" s="1561"/>
      <c r="DH863" s="209"/>
      <c r="DI863" s="209"/>
      <c r="DJ863" s="217"/>
      <c r="DK863" s="209"/>
      <c r="DL863" s="217"/>
      <c r="DM863" s="209"/>
      <c r="DN863" s="209"/>
      <c r="DO863" s="209"/>
      <c r="DP863" s="209"/>
      <c r="DQ863" s="1561"/>
      <c r="DR863" s="209"/>
      <c r="DS863" s="209"/>
      <c r="DT863" s="209"/>
      <c r="DU863" s="209"/>
      <c r="DV863" s="209"/>
      <c r="DW863" s="1561"/>
      <c r="DX863" s="1561"/>
      <c r="DY863" s="209"/>
      <c r="DZ863" s="209"/>
      <c r="EA863" s="209"/>
      <c r="EB863" s="209"/>
      <c r="EC863" s="209"/>
      <c r="ED863" s="209"/>
      <c r="EE863" s="209"/>
      <c r="EF863" s="209"/>
      <c r="EG863" s="209"/>
      <c r="EH863" s="209"/>
      <c r="EI863" s="209"/>
      <c r="EJ863" s="299"/>
      <c r="EK863" s="220"/>
      <c r="EL863" s="209"/>
      <c r="EM863" s="209"/>
      <c r="EN863" s="211"/>
      <c r="EO863" s="211"/>
      <c r="EP863" s="217"/>
      <c r="EQ863" s="209"/>
      <c r="ER863" s="209"/>
      <c r="ES863" s="209"/>
      <c r="ET863" s="209"/>
      <c r="EU863" s="209"/>
      <c r="EV863" s="209"/>
      <c r="EW863" s="209"/>
      <c r="EX863" s="209"/>
      <c r="EY863" s="209"/>
      <c r="EZ863" s="209"/>
      <c r="FA863" s="209"/>
      <c r="FB863" s="209"/>
      <c r="FC863" s="209"/>
      <c r="FD863" s="209"/>
      <c r="FE863" s="209"/>
      <c r="FF863" s="220"/>
      <c r="FG863" s="220"/>
      <c r="FH863" s="209"/>
      <c r="FI863" s="209"/>
      <c r="FJ863" s="209"/>
      <c r="FK863" s="209"/>
      <c r="FL863" s="209"/>
      <c r="FM863" s="209"/>
      <c r="FN863" s="209"/>
      <c r="FO863" s="209"/>
      <c r="FP863" s="209"/>
      <c r="FQ863" s="209"/>
      <c r="FR863" s="209"/>
      <c r="FS863" s="209"/>
      <c r="FT863" s="209"/>
      <c r="FU863" s="209"/>
      <c r="FV863" s="209"/>
      <c r="FW863" s="209"/>
      <c r="FX863" s="209"/>
      <c r="FY863" s="209"/>
      <c r="FZ863" s="209"/>
      <c r="GA863" s="209"/>
      <c r="GB863" s="209"/>
      <c r="GC863" s="209"/>
      <c r="GD863" s="209"/>
      <c r="GE863" s="209"/>
      <c r="GF863" s="209"/>
      <c r="GG863" s="209"/>
      <c r="GH863" s="209"/>
      <c r="GI863" s="209"/>
      <c r="GJ863" s="209"/>
      <c r="GK863" s="209"/>
      <c r="GL863" s="209"/>
      <c r="GM863" s="209"/>
      <c r="GN863" s="209"/>
      <c r="GO863" s="209"/>
      <c r="GP863" s="209"/>
      <c r="GQ863" s="209"/>
      <c r="GR863" s="209"/>
      <c r="GS863" s="209"/>
      <c r="GT863" s="209"/>
      <c r="GU863" s="209"/>
      <c r="GV863" s="209"/>
      <c r="GW863" s="209"/>
      <c r="GX863" s="209"/>
      <c r="GY863" s="209"/>
      <c r="GZ863" s="209"/>
      <c r="HA863" s="209"/>
      <c r="HB863" s="209"/>
      <c r="HC863" s="209"/>
      <c r="HD863" s="209"/>
      <c r="HE863" s="209"/>
      <c r="HF863" s="209"/>
      <c r="HG863" s="209"/>
      <c r="HH863" s="209"/>
      <c r="HI863" s="209"/>
      <c r="HJ863" s="209"/>
      <c r="HK863" s="209"/>
      <c r="HL863" s="209"/>
      <c r="HM863" s="209"/>
      <c r="HN863" s="209"/>
      <c r="HO863" s="209"/>
      <c r="HP863" s="209"/>
      <c r="HQ863" s="209"/>
      <c r="HR863" s="209"/>
      <c r="HS863" s="209"/>
      <c r="HT863" s="209"/>
      <c r="HU863" s="209"/>
      <c r="HV863" s="209"/>
      <c r="HW863" s="209"/>
      <c r="HX863" s="209"/>
      <c r="HY863" s="209"/>
      <c r="HZ863" s="209"/>
      <c r="IA863" s="209"/>
      <c r="IB863" s="209"/>
      <c r="IC863" s="209"/>
      <c r="ID863" s="209"/>
      <c r="IE863" s="209"/>
      <c r="IF863" s="209"/>
      <c r="IG863" s="209"/>
      <c r="IH863" s="209"/>
      <c r="II863" s="209"/>
      <c r="IJ863" s="209"/>
      <c r="IK863" s="209"/>
      <c r="IL863" s="209"/>
      <c r="IM863" s="209"/>
      <c r="IN863" s="209"/>
      <c r="IO863" s="209"/>
      <c r="IP863" s="209"/>
      <c r="IQ863" s="209"/>
      <c r="IR863" s="209"/>
      <c r="IS863" s="209"/>
      <c r="IT863" s="209"/>
      <c r="IU863" s="209"/>
      <c r="IV863" s="209"/>
      <c r="IW863" s="209"/>
      <c r="IX863" s="209"/>
      <c r="IY863" s="209"/>
      <c r="IZ863" s="209"/>
      <c r="JA863" s="209"/>
      <c r="JB863" s="209"/>
      <c r="JC863" s="209"/>
      <c r="JD863" s="209"/>
      <c r="JE863" s="209"/>
      <c r="JF863" s="209"/>
      <c r="JG863" s="209"/>
    </row>
    <row r="864" spans="102:267" hidden="1">
      <c r="CX864" s="211"/>
      <c r="CY864" s="217"/>
      <c r="CZ864" s="217"/>
      <c r="DA864" s="217"/>
      <c r="DB864" s="462"/>
      <c r="DC864" s="217"/>
      <c r="DD864" s="209"/>
      <c r="DE864" s="209"/>
      <c r="DF864" s="1561"/>
      <c r="DG864" s="1561"/>
      <c r="DH864" s="209"/>
      <c r="DI864" s="209"/>
      <c r="DJ864" s="217"/>
      <c r="DK864" s="209"/>
      <c r="DL864" s="217"/>
      <c r="DM864" s="209"/>
      <c r="DN864" s="209"/>
      <c r="DO864" s="209"/>
      <c r="DP864" s="209"/>
      <c r="DQ864" s="1561"/>
      <c r="DR864" s="209"/>
      <c r="DS864" s="209"/>
      <c r="DT864" s="209"/>
      <c r="DU864" s="209"/>
      <c r="DV864" s="209"/>
      <c r="DW864" s="1561"/>
      <c r="DX864" s="1561"/>
      <c r="DY864" s="209"/>
      <c r="DZ864" s="209"/>
      <c r="EA864" s="209"/>
      <c r="EB864" s="209"/>
      <c r="EC864" s="209"/>
      <c r="ED864" s="209"/>
      <c r="EE864" s="209"/>
      <c r="EF864" s="209"/>
      <c r="EG864" s="209"/>
      <c r="EH864" s="209"/>
      <c r="EI864" s="209"/>
      <c r="EJ864" s="299"/>
      <c r="EK864" s="220"/>
      <c r="EL864" s="209"/>
      <c r="EM864" s="209"/>
      <c r="EN864" s="211"/>
      <c r="EO864" s="211"/>
      <c r="EP864" s="217"/>
      <c r="EQ864" s="209"/>
      <c r="ER864" s="209"/>
      <c r="ES864" s="209"/>
      <c r="ET864" s="209"/>
      <c r="EU864" s="209"/>
      <c r="EV864" s="209"/>
      <c r="EW864" s="209"/>
      <c r="EX864" s="209"/>
      <c r="EY864" s="209"/>
      <c r="EZ864" s="209"/>
      <c r="FA864" s="209"/>
      <c r="FB864" s="209"/>
      <c r="FC864" s="209"/>
      <c r="FD864" s="209"/>
      <c r="FE864" s="209"/>
      <c r="FF864" s="220"/>
      <c r="FG864" s="220"/>
      <c r="FH864" s="209"/>
      <c r="FI864" s="209"/>
      <c r="FJ864" s="209"/>
      <c r="FK864" s="209"/>
      <c r="FL864" s="209"/>
      <c r="FM864" s="209"/>
      <c r="FN864" s="209"/>
      <c r="FO864" s="209"/>
      <c r="FP864" s="209"/>
      <c r="FQ864" s="209"/>
      <c r="FR864" s="209"/>
      <c r="FS864" s="209"/>
      <c r="FT864" s="209"/>
      <c r="FU864" s="209"/>
      <c r="FV864" s="209"/>
      <c r="FW864" s="209"/>
      <c r="FX864" s="209"/>
      <c r="FY864" s="209"/>
      <c r="FZ864" s="209"/>
      <c r="GA864" s="209"/>
      <c r="GB864" s="209"/>
      <c r="GC864" s="209"/>
      <c r="GD864" s="209"/>
      <c r="GE864" s="209"/>
      <c r="GF864" s="209"/>
      <c r="GG864" s="209"/>
      <c r="GH864" s="209"/>
      <c r="GI864" s="209"/>
      <c r="GJ864" s="209"/>
      <c r="GK864" s="209"/>
      <c r="GL864" s="209"/>
      <c r="GM864" s="209"/>
      <c r="GN864" s="209"/>
      <c r="GO864" s="209"/>
      <c r="GP864" s="209"/>
      <c r="GQ864" s="209"/>
      <c r="GR864" s="209"/>
      <c r="GS864" s="209"/>
      <c r="GT864" s="209"/>
      <c r="GU864" s="209"/>
      <c r="GV864" s="209"/>
      <c r="GW864" s="209"/>
      <c r="GX864" s="209"/>
      <c r="GY864" s="209"/>
      <c r="GZ864" s="209"/>
      <c r="HA864" s="209"/>
      <c r="HB864" s="209"/>
      <c r="HC864" s="209"/>
      <c r="HD864" s="209"/>
      <c r="HE864" s="209"/>
      <c r="HF864" s="209"/>
      <c r="HG864" s="209"/>
      <c r="HH864" s="209"/>
      <c r="HI864" s="209"/>
      <c r="HJ864" s="209"/>
      <c r="HK864" s="209"/>
      <c r="HL864" s="209"/>
      <c r="HM864" s="209"/>
      <c r="HN864" s="209"/>
      <c r="HO864" s="209"/>
      <c r="HP864" s="209"/>
      <c r="HQ864" s="209"/>
      <c r="HR864" s="209"/>
      <c r="HS864" s="209"/>
      <c r="HT864" s="209"/>
      <c r="HU864" s="209"/>
      <c r="HV864" s="209"/>
      <c r="HW864" s="209"/>
      <c r="HX864" s="209"/>
      <c r="HY864" s="209"/>
      <c r="HZ864" s="209"/>
      <c r="IA864" s="209"/>
      <c r="IB864" s="209"/>
      <c r="IC864" s="209"/>
      <c r="ID864" s="209"/>
      <c r="IE864" s="209"/>
      <c r="IF864" s="209"/>
      <c r="IG864" s="209"/>
      <c r="IH864" s="209"/>
      <c r="II864" s="209"/>
      <c r="IJ864" s="209"/>
      <c r="IK864" s="209"/>
      <c r="IL864" s="209"/>
      <c r="IM864" s="209"/>
      <c r="IN864" s="209"/>
      <c r="IO864" s="209"/>
      <c r="IP864" s="209"/>
      <c r="IQ864" s="209"/>
      <c r="IR864" s="209"/>
      <c r="IS864" s="209"/>
      <c r="IT864" s="209"/>
      <c r="IU864" s="209"/>
      <c r="IV864" s="209"/>
      <c r="IW864" s="209"/>
      <c r="IX864" s="209"/>
      <c r="IY864" s="209"/>
      <c r="IZ864" s="209"/>
      <c r="JA864" s="209"/>
      <c r="JB864" s="209"/>
      <c r="JC864" s="209"/>
      <c r="JD864" s="209"/>
      <c r="JE864" s="209"/>
      <c r="JF864" s="209"/>
      <c r="JG864" s="209"/>
    </row>
    <row r="865" spans="102:267" hidden="1">
      <c r="CX865" s="211"/>
      <c r="CY865" s="217"/>
      <c r="CZ865" s="217"/>
      <c r="DA865" s="217"/>
      <c r="DB865" s="462"/>
      <c r="DC865" s="217"/>
      <c r="DD865" s="209"/>
      <c r="DE865" s="209"/>
      <c r="DF865" s="1561"/>
      <c r="DG865" s="1561"/>
      <c r="DH865" s="209"/>
      <c r="DI865" s="209"/>
      <c r="DJ865" s="217"/>
      <c r="DK865" s="209"/>
      <c r="DL865" s="217"/>
      <c r="DM865" s="209"/>
      <c r="DN865" s="209"/>
      <c r="DO865" s="209"/>
      <c r="DP865" s="209"/>
      <c r="DQ865" s="1561"/>
      <c r="DR865" s="209"/>
      <c r="DS865" s="209"/>
      <c r="DT865" s="209"/>
      <c r="DU865" s="209"/>
      <c r="DV865" s="209"/>
      <c r="DW865" s="1561"/>
      <c r="DX865" s="1561"/>
      <c r="DY865" s="209"/>
      <c r="DZ865" s="209"/>
      <c r="EA865" s="209"/>
      <c r="EB865" s="209"/>
      <c r="EC865" s="209"/>
      <c r="ED865" s="209"/>
      <c r="EE865" s="209"/>
      <c r="EF865" s="209"/>
      <c r="EG865" s="209"/>
      <c r="EH865" s="209"/>
      <c r="EI865" s="209"/>
      <c r="EJ865" s="299"/>
      <c r="EK865" s="220"/>
      <c r="EL865" s="209"/>
      <c r="EM865" s="209"/>
      <c r="EN865" s="211"/>
      <c r="EO865" s="211"/>
      <c r="EP865" s="217"/>
      <c r="EQ865" s="209"/>
      <c r="ER865" s="209"/>
      <c r="ES865" s="209"/>
      <c r="ET865" s="209"/>
      <c r="EU865" s="209"/>
      <c r="EV865" s="209"/>
      <c r="EW865" s="209"/>
      <c r="EX865" s="209"/>
      <c r="EY865" s="209"/>
      <c r="EZ865" s="209"/>
      <c r="FA865" s="209"/>
      <c r="FB865" s="209"/>
      <c r="FC865" s="209"/>
      <c r="FD865" s="209"/>
      <c r="FE865" s="209"/>
      <c r="FF865" s="220"/>
      <c r="FG865" s="220"/>
      <c r="FH865" s="209"/>
      <c r="FI865" s="209"/>
      <c r="FJ865" s="209"/>
      <c r="FK865" s="209"/>
      <c r="FL865" s="209"/>
      <c r="FM865" s="209"/>
      <c r="FN865" s="209"/>
      <c r="FO865" s="209"/>
      <c r="FP865" s="209"/>
      <c r="FQ865" s="209"/>
      <c r="FR865" s="209"/>
      <c r="FS865" s="209"/>
      <c r="FT865" s="209"/>
      <c r="FU865" s="209"/>
      <c r="FV865" s="209"/>
      <c r="FW865" s="209"/>
      <c r="FX865" s="209"/>
      <c r="FY865" s="209"/>
      <c r="FZ865" s="209"/>
      <c r="GA865" s="209"/>
      <c r="GB865" s="209"/>
      <c r="GC865" s="209"/>
      <c r="GD865" s="209"/>
      <c r="GE865" s="209"/>
      <c r="GF865" s="209"/>
      <c r="GG865" s="209"/>
      <c r="GH865" s="209"/>
      <c r="GI865" s="209"/>
      <c r="GJ865" s="209"/>
      <c r="GK865" s="209"/>
      <c r="GL865" s="209"/>
      <c r="GM865" s="209"/>
      <c r="GN865" s="209"/>
      <c r="GO865" s="209"/>
      <c r="GP865" s="209"/>
      <c r="GQ865" s="209"/>
      <c r="GR865" s="209"/>
      <c r="GS865" s="209"/>
      <c r="GT865" s="209"/>
      <c r="GU865" s="209"/>
      <c r="GV865" s="209"/>
      <c r="GW865" s="209"/>
      <c r="GX865" s="209"/>
      <c r="GY865" s="209"/>
      <c r="GZ865" s="209"/>
      <c r="HA865" s="209"/>
      <c r="HB865" s="209"/>
      <c r="HC865" s="209"/>
      <c r="HD865" s="209"/>
      <c r="HE865" s="209"/>
      <c r="HF865" s="209"/>
      <c r="HG865" s="209"/>
      <c r="HH865" s="209"/>
      <c r="HI865" s="209"/>
      <c r="HJ865" s="209"/>
      <c r="HK865" s="209"/>
      <c r="HL865" s="209"/>
      <c r="HM865" s="209"/>
      <c r="HN865" s="209"/>
      <c r="HO865" s="209"/>
      <c r="HP865" s="209"/>
      <c r="HQ865" s="209"/>
      <c r="HR865" s="209"/>
      <c r="HS865" s="209"/>
      <c r="HT865" s="209"/>
      <c r="HU865" s="209"/>
      <c r="HV865" s="209"/>
      <c r="HW865" s="209"/>
      <c r="HX865" s="209"/>
      <c r="HY865" s="209"/>
      <c r="HZ865" s="209"/>
      <c r="IA865" s="209"/>
      <c r="IB865" s="209"/>
      <c r="IC865" s="209"/>
      <c r="ID865" s="209"/>
      <c r="IE865" s="209"/>
      <c r="IF865" s="209"/>
      <c r="IG865" s="209"/>
      <c r="IH865" s="209"/>
      <c r="II865" s="209"/>
      <c r="IJ865" s="209"/>
      <c r="IK865" s="209"/>
      <c r="IL865" s="209"/>
      <c r="IM865" s="209"/>
      <c r="IN865" s="209"/>
      <c r="IO865" s="209"/>
      <c r="IP865" s="209"/>
      <c r="IQ865" s="209"/>
      <c r="IR865" s="209"/>
      <c r="IS865" s="209"/>
      <c r="IT865" s="209"/>
      <c r="IU865" s="209"/>
      <c r="IV865" s="209"/>
      <c r="IW865" s="209"/>
      <c r="IX865" s="209"/>
      <c r="IY865" s="209"/>
      <c r="IZ865" s="209"/>
      <c r="JA865" s="209"/>
      <c r="JB865" s="209"/>
      <c r="JC865" s="209"/>
      <c r="JD865" s="209"/>
      <c r="JE865" s="209"/>
      <c r="JF865" s="209"/>
      <c r="JG865" s="209"/>
    </row>
    <row r="866" spans="102:267" hidden="1">
      <c r="CX866" s="211"/>
      <c r="CY866" s="217"/>
      <c r="CZ866" s="217"/>
      <c r="DA866" s="217"/>
      <c r="DB866" s="462"/>
      <c r="DC866" s="217"/>
      <c r="DD866" s="209"/>
      <c r="DE866" s="209"/>
      <c r="DF866" s="1561"/>
      <c r="DG866" s="1561"/>
      <c r="DH866" s="209"/>
      <c r="DI866" s="209"/>
      <c r="DJ866" s="217"/>
      <c r="DK866" s="209"/>
      <c r="DL866" s="217"/>
      <c r="DM866" s="209"/>
      <c r="DN866" s="209"/>
      <c r="DO866" s="209"/>
      <c r="DP866" s="209"/>
      <c r="DQ866" s="1561"/>
      <c r="DR866" s="209"/>
      <c r="DS866" s="209"/>
      <c r="DT866" s="209"/>
      <c r="DU866" s="209"/>
      <c r="DV866" s="209"/>
      <c r="DW866" s="1561"/>
      <c r="DX866" s="1561"/>
      <c r="DY866" s="209"/>
      <c r="DZ866" s="209"/>
      <c r="EA866" s="209"/>
      <c r="EB866" s="209"/>
      <c r="EC866" s="209"/>
      <c r="ED866" s="209"/>
      <c r="EE866" s="209"/>
      <c r="EF866" s="209"/>
      <c r="EG866" s="209"/>
      <c r="EH866" s="209"/>
      <c r="EI866" s="209"/>
      <c r="EJ866" s="299"/>
      <c r="EK866" s="220"/>
      <c r="EL866" s="209"/>
      <c r="EM866" s="209"/>
      <c r="EN866" s="211"/>
      <c r="EO866" s="211"/>
      <c r="EP866" s="217"/>
      <c r="EQ866" s="209"/>
      <c r="ER866" s="209"/>
      <c r="ES866" s="209"/>
      <c r="ET866" s="209"/>
      <c r="EU866" s="209"/>
      <c r="EV866" s="209"/>
      <c r="EW866" s="209"/>
      <c r="EX866" s="209"/>
      <c r="EY866" s="209"/>
      <c r="EZ866" s="209"/>
      <c r="FA866" s="209"/>
      <c r="FB866" s="209"/>
      <c r="FC866" s="209"/>
      <c r="FD866" s="209"/>
      <c r="FE866" s="209"/>
      <c r="FF866" s="220"/>
      <c r="FG866" s="220"/>
      <c r="FH866" s="209"/>
      <c r="FI866" s="209"/>
      <c r="FJ866" s="209"/>
      <c r="FK866" s="209"/>
      <c r="FL866" s="209"/>
      <c r="FM866" s="209"/>
      <c r="FN866" s="209"/>
      <c r="FO866" s="209"/>
      <c r="FP866" s="209"/>
      <c r="FQ866" s="209"/>
      <c r="FR866" s="209"/>
      <c r="FS866" s="209"/>
      <c r="FT866" s="209"/>
      <c r="FU866" s="209"/>
      <c r="FV866" s="209"/>
      <c r="FW866" s="209"/>
      <c r="FX866" s="209"/>
      <c r="FY866" s="209"/>
      <c r="FZ866" s="209"/>
      <c r="GA866" s="209"/>
      <c r="GB866" s="209"/>
      <c r="GC866" s="209"/>
      <c r="GD866" s="209"/>
      <c r="GE866" s="209"/>
      <c r="GF866" s="209"/>
      <c r="GG866" s="209"/>
      <c r="GH866" s="209"/>
      <c r="GI866" s="209"/>
      <c r="GJ866" s="209"/>
      <c r="GK866" s="209"/>
      <c r="GL866" s="209"/>
      <c r="GM866" s="209"/>
      <c r="GN866" s="209"/>
      <c r="GO866" s="209"/>
      <c r="GP866" s="209"/>
      <c r="GQ866" s="209"/>
      <c r="GR866" s="209"/>
      <c r="GS866" s="209"/>
      <c r="GT866" s="209"/>
      <c r="GU866" s="209"/>
      <c r="GV866" s="209"/>
      <c r="GW866" s="209"/>
      <c r="GX866" s="209"/>
      <c r="GY866" s="209"/>
      <c r="GZ866" s="209"/>
      <c r="HA866" s="209"/>
      <c r="HB866" s="209"/>
      <c r="HC866" s="209"/>
      <c r="HD866" s="209"/>
      <c r="HE866" s="209"/>
      <c r="HF866" s="209"/>
      <c r="HG866" s="209"/>
      <c r="HH866" s="209"/>
      <c r="HI866" s="209"/>
      <c r="HJ866" s="209"/>
      <c r="HK866" s="209"/>
      <c r="HL866" s="209"/>
      <c r="HM866" s="209"/>
      <c r="HN866" s="209"/>
      <c r="HO866" s="209"/>
      <c r="HP866" s="209"/>
      <c r="HQ866" s="209"/>
      <c r="HR866" s="209"/>
      <c r="HS866" s="209"/>
      <c r="HT866" s="209"/>
      <c r="HU866" s="209"/>
      <c r="HV866" s="209"/>
      <c r="HW866" s="209"/>
      <c r="HX866" s="209"/>
      <c r="HY866" s="209"/>
      <c r="HZ866" s="209"/>
      <c r="IA866" s="209"/>
      <c r="IB866" s="209"/>
      <c r="IC866" s="209"/>
      <c r="ID866" s="209"/>
      <c r="IE866" s="209"/>
      <c r="IF866" s="209"/>
      <c r="IG866" s="209"/>
      <c r="IH866" s="209"/>
      <c r="II866" s="209"/>
      <c r="IJ866" s="209"/>
      <c r="IK866" s="209"/>
      <c r="IL866" s="209"/>
      <c r="IM866" s="209"/>
      <c r="IN866" s="209"/>
      <c r="IO866" s="209"/>
      <c r="IP866" s="209"/>
      <c r="IQ866" s="209"/>
      <c r="IR866" s="209"/>
      <c r="IS866" s="209"/>
      <c r="IT866" s="209"/>
      <c r="IU866" s="209"/>
      <c r="IV866" s="209"/>
      <c r="IW866" s="209"/>
      <c r="IX866" s="209"/>
      <c r="IY866" s="209"/>
      <c r="IZ866" s="209"/>
      <c r="JA866" s="209"/>
      <c r="JB866" s="209"/>
      <c r="JC866" s="209"/>
      <c r="JD866" s="209"/>
      <c r="JE866" s="209"/>
      <c r="JF866" s="209"/>
      <c r="JG866" s="209"/>
    </row>
    <row r="867" spans="102:267" hidden="1">
      <c r="CX867" s="211"/>
      <c r="CY867" s="217"/>
      <c r="CZ867" s="217"/>
      <c r="DA867" s="217"/>
      <c r="DB867" s="462"/>
      <c r="DC867" s="217"/>
      <c r="DD867" s="209"/>
      <c r="DE867" s="209"/>
      <c r="DF867" s="1561"/>
      <c r="DG867" s="1561"/>
      <c r="DH867" s="209"/>
      <c r="DI867" s="209"/>
      <c r="DJ867" s="217"/>
      <c r="DK867" s="209"/>
      <c r="DL867" s="217"/>
      <c r="DM867" s="209"/>
      <c r="DN867" s="209"/>
      <c r="DO867" s="209"/>
      <c r="DP867" s="209"/>
      <c r="DQ867" s="1561"/>
      <c r="DR867" s="209"/>
      <c r="DS867" s="209"/>
      <c r="DT867" s="209"/>
      <c r="DU867" s="209"/>
      <c r="DV867" s="209"/>
      <c r="DW867" s="1561"/>
      <c r="DX867" s="1561"/>
      <c r="DY867" s="209"/>
      <c r="DZ867" s="209"/>
      <c r="EA867" s="209"/>
      <c r="EB867" s="209"/>
      <c r="EC867" s="209"/>
      <c r="ED867" s="209"/>
      <c r="EE867" s="209"/>
      <c r="EF867" s="209"/>
      <c r="EG867" s="209"/>
      <c r="EH867" s="209"/>
      <c r="EI867" s="209"/>
      <c r="EJ867" s="299"/>
      <c r="EK867" s="220"/>
      <c r="EL867" s="209"/>
      <c r="EM867" s="209"/>
      <c r="EN867" s="211"/>
      <c r="EO867" s="211"/>
      <c r="EP867" s="217"/>
      <c r="EQ867" s="209"/>
      <c r="ER867" s="209"/>
      <c r="ES867" s="209"/>
      <c r="ET867" s="209"/>
      <c r="EU867" s="209"/>
      <c r="EV867" s="209"/>
      <c r="EW867" s="209"/>
      <c r="EX867" s="209"/>
      <c r="EY867" s="209"/>
      <c r="EZ867" s="209"/>
      <c r="FA867" s="209"/>
      <c r="FB867" s="209"/>
      <c r="FC867" s="209"/>
      <c r="FD867" s="209"/>
      <c r="FE867" s="209"/>
      <c r="FF867" s="220"/>
      <c r="FG867" s="220"/>
      <c r="FH867" s="209"/>
      <c r="FI867" s="209"/>
      <c r="FJ867" s="209"/>
      <c r="FK867" s="209"/>
      <c r="FL867" s="209"/>
      <c r="FM867" s="209"/>
      <c r="FN867" s="209"/>
      <c r="FO867" s="209"/>
      <c r="FP867" s="209"/>
      <c r="FQ867" s="209"/>
      <c r="FR867" s="209"/>
      <c r="FS867" s="209"/>
      <c r="FT867" s="209"/>
      <c r="FU867" s="209"/>
      <c r="FV867" s="209"/>
      <c r="FW867" s="209"/>
      <c r="FX867" s="209"/>
      <c r="FY867" s="209"/>
      <c r="FZ867" s="209"/>
      <c r="GA867" s="209"/>
      <c r="GB867" s="209"/>
      <c r="GC867" s="209"/>
      <c r="GD867" s="209"/>
      <c r="GE867" s="209"/>
      <c r="GF867" s="209"/>
      <c r="GG867" s="209"/>
      <c r="GH867" s="209"/>
      <c r="GI867" s="209"/>
      <c r="GJ867" s="209"/>
      <c r="GK867" s="209"/>
      <c r="GL867" s="209"/>
      <c r="GM867" s="209"/>
      <c r="GN867" s="209"/>
      <c r="GO867" s="209"/>
      <c r="GP867" s="209"/>
      <c r="GQ867" s="209"/>
      <c r="GR867" s="209"/>
      <c r="GS867" s="209"/>
      <c r="GT867" s="209"/>
      <c r="GU867" s="209"/>
      <c r="GV867" s="209"/>
      <c r="GW867" s="209"/>
      <c r="GX867" s="209"/>
      <c r="GY867" s="209"/>
      <c r="GZ867" s="209"/>
      <c r="HA867" s="209"/>
      <c r="HB867" s="209"/>
      <c r="HC867" s="209"/>
      <c r="HD867" s="209"/>
      <c r="HE867" s="209"/>
      <c r="HF867" s="209"/>
      <c r="HG867" s="209"/>
      <c r="HH867" s="209"/>
      <c r="HI867" s="209"/>
      <c r="HJ867" s="209"/>
      <c r="HK867" s="209"/>
      <c r="HL867" s="209"/>
      <c r="HM867" s="209"/>
      <c r="HN867" s="209"/>
      <c r="HO867" s="209"/>
      <c r="HP867" s="209"/>
      <c r="HQ867" s="209"/>
      <c r="HR867" s="209"/>
      <c r="HS867" s="209"/>
      <c r="HT867" s="209"/>
      <c r="HU867" s="209"/>
      <c r="HV867" s="209"/>
      <c r="HW867" s="209"/>
      <c r="HX867" s="209"/>
      <c r="HY867" s="209"/>
      <c r="HZ867" s="209"/>
      <c r="IA867" s="209"/>
      <c r="IB867" s="209"/>
      <c r="IC867" s="209"/>
      <c r="ID867" s="209"/>
      <c r="IE867" s="209"/>
      <c r="IF867" s="209"/>
      <c r="IG867" s="209"/>
      <c r="IH867" s="209"/>
      <c r="II867" s="209"/>
      <c r="IJ867" s="209"/>
      <c r="IK867" s="209"/>
      <c r="IL867" s="209"/>
      <c r="IM867" s="209"/>
      <c r="IN867" s="209"/>
      <c r="IO867" s="209"/>
      <c r="IP867" s="209"/>
      <c r="IQ867" s="209"/>
      <c r="IR867" s="209"/>
      <c r="IS867" s="209"/>
      <c r="IT867" s="209"/>
      <c r="IU867" s="209"/>
      <c r="IV867" s="209"/>
      <c r="IW867" s="209"/>
      <c r="IX867" s="209"/>
      <c r="IY867" s="209"/>
      <c r="IZ867" s="209"/>
      <c r="JA867" s="209"/>
      <c r="JB867" s="209"/>
      <c r="JC867" s="209"/>
      <c r="JD867" s="209"/>
      <c r="JE867" s="209"/>
      <c r="JF867" s="209"/>
      <c r="JG867" s="209"/>
    </row>
    <row r="868" spans="102:267" hidden="1">
      <c r="CX868" s="211"/>
      <c r="CY868" s="217"/>
      <c r="CZ868" s="217"/>
      <c r="DA868" s="217"/>
      <c r="DB868" s="462"/>
      <c r="DC868" s="217"/>
      <c r="DD868" s="209"/>
      <c r="DE868" s="209"/>
      <c r="DF868" s="1561"/>
      <c r="DG868" s="1561"/>
      <c r="DH868" s="209"/>
      <c r="DI868" s="209"/>
      <c r="DJ868" s="217"/>
      <c r="DK868" s="209"/>
      <c r="DL868" s="217"/>
      <c r="DM868" s="209"/>
      <c r="DN868" s="209"/>
      <c r="DO868" s="209"/>
      <c r="DP868" s="209"/>
      <c r="DQ868" s="1561"/>
      <c r="DR868" s="209"/>
      <c r="DS868" s="209"/>
      <c r="DT868" s="209"/>
      <c r="DU868" s="209"/>
      <c r="DV868" s="209"/>
      <c r="DW868" s="1561"/>
      <c r="DX868" s="1561"/>
      <c r="DY868" s="209"/>
      <c r="DZ868" s="209"/>
      <c r="EA868" s="209"/>
      <c r="EB868" s="209"/>
      <c r="EC868" s="209"/>
      <c r="ED868" s="209"/>
      <c r="EE868" s="209"/>
      <c r="EF868" s="209"/>
      <c r="EG868" s="209"/>
      <c r="EH868" s="209"/>
      <c r="EI868" s="209"/>
      <c r="EJ868" s="299"/>
      <c r="EK868" s="220"/>
      <c r="EL868" s="209"/>
      <c r="EM868" s="209"/>
      <c r="EN868" s="211"/>
      <c r="EO868" s="211"/>
      <c r="EP868" s="217"/>
      <c r="EQ868" s="209"/>
      <c r="ER868" s="209"/>
      <c r="ES868" s="209"/>
      <c r="ET868" s="209"/>
      <c r="EU868" s="209"/>
      <c r="EV868" s="209"/>
      <c r="EW868" s="209"/>
      <c r="EX868" s="209"/>
      <c r="EY868" s="209"/>
      <c r="EZ868" s="209"/>
      <c r="FA868" s="209"/>
      <c r="FB868" s="209"/>
      <c r="FC868" s="209"/>
      <c r="FD868" s="209"/>
      <c r="FE868" s="209"/>
      <c r="FF868" s="220"/>
      <c r="FG868" s="220"/>
      <c r="FH868" s="209"/>
      <c r="FI868" s="209"/>
      <c r="FJ868" s="209"/>
      <c r="FK868" s="209"/>
      <c r="FL868" s="209"/>
      <c r="FM868" s="209"/>
      <c r="FN868" s="209"/>
      <c r="FO868" s="209"/>
      <c r="FP868" s="209"/>
      <c r="FQ868" s="209"/>
      <c r="FR868" s="209"/>
      <c r="FS868" s="209"/>
      <c r="FT868" s="209"/>
      <c r="FU868" s="209"/>
      <c r="FV868" s="209"/>
      <c r="FW868" s="209"/>
      <c r="FX868" s="209"/>
      <c r="FY868" s="209"/>
      <c r="FZ868" s="209"/>
      <c r="GA868" s="209"/>
      <c r="GB868" s="209"/>
      <c r="GC868" s="209"/>
      <c r="GD868" s="209"/>
      <c r="GE868" s="209"/>
      <c r="GF868" s="209"/>
      <c r="GG868" s="209"/>
      <c r="GH868" s="209"/>
      <c r="GI868" s="209"/>
      <c r="GJ868" s="209"/>
      <c r="GK868" s="209"/>
      <c r="GL868" s="209"/>
      <c r="GM868" s="209"/>
      <c r="GN868" s="209"/>
      <c r="GO868" s="209"/>
      <c r="GP868" s="209"/>
      <c r="GQ868" s="209"/>
      <c r="GR868" s="209"/>
      <c r="GS868" s="209"/>
      <c r="GT868" s="209"/>
      <c r="GU868" s="209"/>
      <c r="GV868" s="209"/>
      <c r="GW868" s="209"/>
      <c r="GX868" s="209"/>
      <c r="GY868" s="209"/>
      <c r="GZ868" s="209"/>
      <c r="HA868" s="209"/>
      <c r="HB868" s="209"/>
      <c r="HC868" s="209"/>
      <c r="HD868" s="209"/>
      <c r="HE868" s="209"/>
      <c r="HF868" s="209"/>
      <c r="HG868" s="209"/>
      <c r="HH868" s="209"/>
      <c r="HI868" s="209"/>
      <c r="HJ868" s="209"/>
      <c r="HK868" s="209"/>
      <c r="HL868" s="209"/>
      <c r="HM868" s="209"/>
      <c r="HN868" s="209"/>
      <c r="HO868" s="209"/>
      <c r="HP868" s="209"/>
      <c r="HQ868" s="209"/>
      <c r="HR868" s="209"/>
      <c r="HS868" s="209"/>
      <c r="HT868" s="209"/>
      <c r="HU868" s="209"/>
      <c r="HV868" s="209"/>
      <c r="HW868" s="209"/>
      <c r="HX868" s="209"/>
      <c r="HY868" s="209"/>
      <c r="HZ868" s="209"/>
      <c r="IA868" s="209"/>
      <c r="IB868" s="209"/>
      <c r="IC868" s="209"/>
      <c r="ID868" s="209"/>
      <c r="IE868" s="209"/>
      <c r="IF868" s="209"/>
      <c r="IG868" s="209"/>
      <c r="IH868" s="209"/>
      <c r="II868" s="209"/>
      <c r="IJ868" s="209"/>
      <c r="IK868" s="209"/>
      <c r="IL868" s="209"/>
      <c r="IM868" s="209"/>
      <c r="IN868" s="209"/>
      <c r="IO868" s="209"/>
      <c r="IP868" s="209"/>
      <c r="IQ868" s="209"/>
      <c r="IR868" s="209"/>
      <c r="IS868" s="209"/>
      <c r="IT868" s="209"/>
      <c r="IU868" s="209"/>
      <c r="IV868" s="209"/>
      <c r="IW868" s="209"/>
      <c r="IX868" s="209"/>
      <c r="IY868" s="209"/>
      <c r="IZ868" s="209"/>
      <c r="JA868" s="209"/>
      <c r="JB868" s="209"/>
      <c r="JC868" s="209"/>
      <c r="JD868" s="209"/>
      <c r="JE868" s="209"/>
      <c r="JF868" s="209"/>
      <c r="JG868" s="209"/>
    </row>
    <row r="869" spans="102:267" hidden="1">
      <c r="CX869" s="211"/>
      <c r="CY869" s="217"/>
      <c r="CZ869" s="217"/>
      <c r="DA869" s="217"/>
      <c r="DB869" s="462"/>
      <c r="DC869" s="217"/>
      <c r="DD869" s="209"/>
      <c r="DE869" s="209"/>
      <c r="DF869" s="1561"/>
      <c r="DG869" s="1561"/>
      <c r="DH869" s="209"/>
      <c r="DI869" s="209"/>
      <c r="DJ869" s="217"/>
      <c r="DK869" s="209"/>
      <c r="DL869" s="217"/>
      <c r="DM869" s="209"/>
      <c r="DN869" s="209"/>
      <c r="DO869" s="209"/>
      <c r="DP869" s="209"/>
      <c r="DQ869" s="1561"/>
      <c r="DR869" s="209"/>
      <c r="DS869" s="209"/>
      <c r="DT869" s="209"/>
      <c r="DU869" s="209"/>
      <c r="DV869" s="209"/>
      <c r="DW869" s="1561"/>
      <c r="DX869" s="1561"/>
      <c r="DY869" s="209"/>
      <c r="DZ869" s="209"/>
      <c r="EA869" s="209"/>
      <c r="EB869" s="209"/>
      <c r="EC869" s="209"/>
      <c r="ED869" s="209"/>
      <c r="EE869" s="209"/>
      <c r="EF869" s="209"/>
      <c r="EG869" s="209"/>
      <c r="EH869" s="209"/>
      <c r="EI869" s="209"/>
      <c r="EJ869" s="299"/>
      <c r="EK869" s="220"/>
      <c r="EL869" s="209"/>
      <c r="EM869" s="209"/>
      <c r="EN869" s="211"/>
      <c r="EO869" s="211"/>
      <c r="EP869" s="217"/>
      <c r="EQ869" s="209"/>
      <c r="ER869" s="209"/>
      <c r="ES869" s="209"/>
      <c r="ET869" s="209"/>
      <c r="EU869" s="209"/>
      <c r="EV869" s="209"/>
      <c r="EW869" s="209"/>
      <c r="EX869" s="209"/>
      <c r="EY869" s="209"/>
      <c r="EZ869" s="209"/>
      <c r="FA869" s="209"/>
      <c r="FB869" s="209"/>
      <c r="FC869" s="209"/>
      <c r="FD869" s="209"/>
      <c r="FE869" s="209"/>
      <c r="FF869" s="220"/>
      <c r="FG869" s="220"/>
      <c r="FH869" s="209"/>
      <c r="FI869" s="209"/>
      <c r="FJ869" s="209"/>
      <c r="FK869" s="209"/>
      <c r="FL869" s="209"/>
      <c r="FM869" s="209"/>
      <c r="FN869" s="209"/>
      <c r="FO869" s="209"/>
      <c r="FP869" s="209"/>
      <c r="FQ869" s="209"/>
      <c r="FR869" s="209"/>
      <c r="FS869" s="209"/>
      <c r="FT869" s="209"/>
      <c r="FU869" s="209"/>
      <c r="FV869" s="209"/>
      <c r="FW869" s="209"/>
      <c r="FX869" s="209"/>
      <c r="FY869" s="209"/>
      <c r="FZ869" s="209"/>
      <c r="GA869" s="209"/>
      <c r="GB869" s="209"/>
      <c r="GC869" s="209"/>
      <c r="GD869" s="209"/>
      <c r="GE869" s="209"/>
      <c r="GF869" s="209"/>
      <c r="GG869" s="209"/>
      <c r="GH869" s="209"/>
      <c r="GI869" s="209"/>
      <c r="GJ869" s="209"/>
      <c r="GK869" s="209"/>
      <c r="GL869" s="209"/>
      <c r="GM869" s="209"/>
      <c r="GN869" s="209"/>
      <c r="GO869" s="209"/>
      <c r="GP869" s="209"/>
      <c r="GQ869" s="209"/>
      <c r="GR869" s="209"/>
      <c r="GS869" s="209"/>
      <c r="GT869" s="209"/>
      <c r="GU869" s="209"/>
      <c r="GV869" s="209"/>
      <c r="GW869" s="209"/>
      <c r="GX869" s="209"/>
      <c r="GY869" s="209"/>
      <c r="GZ869" s="209"/>
      <c r="HA869" s="209"/>
      <c r="HB869" s="209"/>
      <c r="HC869" s="209"/>
      <c r="HD869" s="209"/>
      <c r="HE869" s="209"/>
      <c r="HF869" s="209"/>
      <c r="HG869" s="209"/>
      <c r="HH869" s="209"/>
      <c r="HI869" s="209"/>
      <c r="HJ869" s="209"/>
      <c r="HK869" s="209"/>
      <c r="HL869" s="209"/>
      <c r="HM869" s="209"/>
      <c r="HN869" s="209"/>
      <c r="HO869" s="209"/>
      <c r="HP869" s="209"/>
      <c r="HQ869" s="209"/>
      <c r="HR869" s="209"/>
      <c r="HS869" s="209"/>
      <c r="HT869" s="209"/>
      <c r="HU869" s="209"/>
      <c r="HV869" s="209"/>
      <c r="HW869" s="209"/>
      <c r="HX869" s="209"/>
      <c r="HY869" s="209"/>
      <c r="HZ869" s="209"/>
      <c r="IA869" s="209"/>
      <c r="IB869" s="209"/>
      <c r="IC869" s="209"/>
      <c r="ID869" s="209"/>
      <c r="IE869" s="209"/>
      <c r="IF869" s="209"/>
      <c r="IG869" s="209"/>
      <c r="IH869" s="209"/>
      <c r="II869" s="209"/>
      <c r="IJ869" s="209"/>
      <c r="IK869" s="209"/>
      <c r="IL869" s="209"/>
      <c r="IM869" s="209"/>
      <c r="IN869" s="209"/>
      <c r="IO869" s="209"/>
      <c r="IP869" s="209"/>
      <c r="IQ869" s="209"/>
      <c r="IR869" s="209"/>
      <c r="IS869" s="209"/>
      <c r="IT869" s="209"/>
      <c r="IU869" s="209"/>
      <c r="IV869" s="209"/>
      <c r="IW869" s="209"/>
      <c r="IX869" s="209"/>
      <c r="IY869" s="209"/>
      <c r="IZ869" s="209"/>
      <c r="JA869" s="209"/>
      <c r="JB869" s="209"/>
      <c r="JC869" s="209"/>
      <c r="JD869" s="209"/>
      <c r="JE869" s="209"/>
      <c r="JF869" s="209"/>
      <c r="JG869" s="209"/>
    </row>
    <row r="870" spans="102:267" hidden="1">
      <c r="CX870" s="211"/>
      <c r="CY870" s="217"/>
      <c r="CZ870" s="217"/>
      <c r="DA870" s="217"/>
      <c r="DB870" s="462"/>
      <c r="DC870" s="217"/>
      <c r="DD870" s="209"/>
      <c r="DE870" s="209"/>
      <c r="DF870" s="1561"/>
      <c r="DG870" s="1561"/>
      <c r="DH870" s="209"/>
      <c r="DI870" s="209"/>
      <c r="DJ870" s="217"/>
      <c r="DK870" s="209"/>
      <c r="DL870" s="217"/>
      <c r="DM870" s="209"/>
      <c r="DN870" s="209"/>
      <c r="DO870" s="209"/>
      <c r="DP870" s="209"/>
      <c r="DQ870" s="1561"/>
      <c r="DR870" s="209"/>
      <c r="DS870" s="209"/>
      <c r="DT870" s="209"/>
      <c r="DU870" s="209"/>
      <c r="DV870" s="209"/>
      <c r="DW870" s="1561"/>
      <c r="DX870" s="1561"/>
      <c r="DY870" s="209"/>
      <c r="DZ870" s="209"/>
      <c r="EA870" s="209"/>
      <c r="EB870" s="209"/>
      <c r="EC870" s="209"/>
      <c r="ED870" s="209"/>
      <c r="EE870" s="209"/>
      <c r="EF870" s="209"/>
      <c r="EG870" s="209"/>
      <c r="EH870" s="209"/>
      <c r="EI870" s="209"/>
      <c r="EJ870" s="299"/>
      <c r="EK870" s="220"/>
      <c r="EL870" s="209"/>
      <c r="EM870" s="209"/>
      <c r="EN870" s="211"/>
      <c r="EO870" s="211"/>
      <c r="EP870" s="217"/>
      <c r="EQ870" s="209"/>
      <c r="ER870" s="209"/>
      <c r="ES870" s="209"/>
      <c r="ET870" s="209"/>
      <c r="EU870" s="209"/>
      <c r="EV870" s="209"/>
      <c r="EW870" s="209"/>
      <c r="EX870" s="209"/>
      <c r="EY870" s="209"/>
      <c r="EZ870" s="209"/>
      <c r="FA870" s="209"/>
      <c r="FB870" s="209"/>
      <c r="FC870" s="209"/>
      <c r="FD870" s="209"/>
      <c r="FE870" s="209"/>
      <c r="FF870" s="220"/>
      <c r="FG870" s="220"/>
      <c r="FH870" s="209"/>
      <c r="FI870" s="209"/>
      <c r="FJ870" s="209"/>
      <c r="FK870" s="209"/>
      <c r="FL870" s="209"/>
      <c r="FM870" s="209"/>
      <c r="FN870" s="209"/>
      <c r="FO870" s="209"/>
      <c r="FP870" s="209"/>
      <c r="FQ870" s="209"/>
      <c r="FR870" s="209"/>
      <c r="FS870" s="209"/>
      <c r="FT870" s="209"/>
      <c r="FU870" s="209"/>
      <c r="FV870" s="209"/>
      <c r="FW870" s="209"/>
      <c r="FX870" s="209"/>
      <c r="FY870" s="209"/>
      <c r="FZ870" s="209"/>
      <c r="GA870" s="209"/>
      <c r="GB870" s="209"/>
      <c r="GC870" s="209"/>
      <c r="GD870" s="209"/>
      <c r="GE870" s="209"/>
      <c r="GF870" s="209"/>
      <c r="GG870" s="209"/>
      <c r="GH870" s="209"/>
      <c r="GI870" s="209"/>
      <c r="GJ870" s="209"/>
      <c r="GK870" s="209"/>
      <c r="GL870" s="209"/>
      <c r="GM870" s="209"/>
      <c r="GN870" s="209"/>
      <c r="GO870" s="209"/>
      <c r="GP870" s="209"/>
      <c r="GQ870" s="209"/>
      <c r="GR870" s="209"/>
      <c r="GS870" s="209"/>
      <c r="GT870" s="209"/>
      <c r="GU870" s="209"/>
      <c r="GV870" s="209"/>
      <c r="GW870" s="209"/>
      <c r="GX870" s="209"/>
      <c r="GY870" s="209"/>
      <c r="GZ870" s="209"/>
      <c r="HA870" s="209"/>
      <c r="HB870" s="209"/>
      <c r="HC870" s="209"/>
      <c r="HD870" s="209"/>
      <c r="HE870" s="209"/>
      <c r="HF870" s="209"/>
      <c r="HG870" s="209"/>
      <c r="HH870" s="209"/>
      <c r="HI870" s="209"/>
      <c r="HJ870" s="209"/>
      <c r="HK870" s="209"/>
      <c r="HL870" s="209"/>
      <c r="HM870" s="209"/>
      <c r="HN870" s="209"/>
      <c r="HO870" s="209"/>
      <c r="HP870" s="209"/>
      <c r="HQ870" s="209"/>
      <c r="HR870" s="209"/>
      <c r="HS870" s="209"/>
      <c r="HT870" s="209"/>
      <c r="HU870" s="209"/>
      <c r="HV870" s="209"/>
      <c r="HW870" s="209"/>
      <c r="HX870" s="209"/>
      <c r="HY870" s="209"/>
      <c r="HZ870" s="209"/>
      <c r="IA870" s="209"/>
      <c r="IB870" s="209"/>
      <c r="IC870" s="209"/>
      <c r="ID870" s="209"/>
      <c r="IE870" s="209"/>
      <c r="IF870" s="209"/>
      <c r="IG870" s="209"/>
      <c r="IH870" s="209"/>
      <c r="II870" s="209"/>
      <c r="IJ870" s="209"/>
      <c r="IK870" s="209"/>
      <c r="IL870" s="209"/>
      <c r="IM870" s="209"/>
      <c r="IN870" s="209"/>
      <c r="IO870" s="209"/>
      <c r="IP870" s="209"/>
      <c r="IQ870" s="209"/>
      <c r="IR870" s="209"/>
      <c r="IS870" s="209"/>
      <c r="IT870" s="209"/>
      <c r="IU870" s="209"/>
      <c r="IV870" s="209"/>
      <c r="IW870" s="209"/>
      <c r="IX870" s="209"/>
      <c r="IY870" s="209"/>
      <c r="IZ870" s="209"/>
      <c r="JA870" s="209"/>
      <c r="JB870" s="209"/>
      <c r="JC870" s="209"/>
      <c r="JD870" s="209"/>
      <c r="JE870" s="209"/>
      <c r="JF870" s="209"/>
      <c r="JG870" s="209"/>
    </row>
    <row r="871" spans="102:267" hidden="1">
      <c r="CX871" s="211"/>
      <c r="CY871" s="217"/>
      <c r="CZ871" s="217"/>
      <c r="DA871" s="217"/>
      <c r="DB871" s="462"/>
      <c r="DC871" s="217"/>
      <c r="DD871" s="209"/>
      <c r="DE871" s="209"/>
      <c r="DF871" s="1561"/>
      <c r="DG871" s="1561"/>
      <c r="DH871" s="209"/>
      <c r="DI871" s="209"/>
      <c r="DJ871" s="217"/>
      <c r="DK871" s="209"/>
      <c r="DL871" s="217"/>
      <c r="DM871" s="209"/>
      <c r="DN871" s="209"/>
      <c r="DO871" s="209"/>
      <c r="DP871" s="209"/>
      <c r="DQ871" s="1561"/>
      <c r="DR871" s="209"/>
      <c r="DS871" s="209"/>
      <c r="DT871" s="209"/>
      <c r="DU871" s="209"/>
      <c r="DV871" s="209"/>
      <c r="DW871" s="1561"/>
      <c r="DX871" s="1561"/>
      <c r="DY871" s="209"/>
      <c r="DZ871" s="209"/>
      <c r="EA871" s="209"/>
      <c r="EB871" s="209"/>
      <c r="EC871" s="209"/>
      <c r="ED871" s="209"/>
      <c r="EE871" s="209"/>
      <c r="EF871" s="209"/>
      <c r="EG871" s="209"/>
      <c r="EH871" s="209"/>
      <c r="EI871" s="209"/>
      <c r="EJ871" s="299"/>
      <c r="EK871" s="220"/>
      <c r="EL871" s="209"/>
      <c r="EM871" s="209"/>
      <c r="EN871" s="211"/>
      <c r="EO871" s="211"/>
      <c r="EP871" s="217"/>
      <c r="EQ871" s="209"/>
      <c r="ER871" s="209"/>
      <c r="ES871" s="209"/>
      <c r="ET871" s="209"/>
      <c r="EU871" s="209"/>
      <c r="EV871" s="209"/>
      <c r="EW871" s="209"/>
      <c r="EX871" s="209"/>
      <c r="EY871" s="209"/>
      <c r="EZ871" s="209"/>
      <c r="FA871" s="209"/>
      <c r="FB871" s="209"/>
      <c r="FC871" s="209"/>
      <c r="FD871" s="209"/>
      <c r="FE871" s="209"/>
      <c r="FF871" s="220"/>
      <c r="FG871" s="220"/>
      <c r="FH871" s="209"/>
      <c r="FI871" s="209"/>
      <c r="FJ871" s="209"/>
      <c r="FK871" s="209"/>
      <c r="FL871" s="209"/>
      <c r="FM871" s="209"/>
      <c r="FN871" s="209"/>
      <c r="FO871" s="209"/>
      <c r="FP871" s="209"/>
      <c r="FQ871" s="209"/>
      <c r="FR871" s="209"/>
      <c r="FS871" s="209"/>
      <c r="FT871" s="209"/>
      <c r="FU871" s="209"/>
      <c r="FV871" s="209"/>
      <c r="FW871" s="209"/>
      <c r="FX871" s="209"/>
      <c r="FY871" s="209"/>
      <c r="FZ871" s="209"/>
      <c r="GA871" s="209"/>
      <c r="GB871" s="209"/>
      <c r="GC871" s="209"/>
      <c r="GD871" s="209"/>
      <c r="GE871" s="209"/>
      <c r="GF871" s="209"/>
      <c r="GG871" s="209"/>
      <c r="GH871" s="209"/>
      <c r="GI871" s="209"/>
      <c r="GJ871" s="209"/>
      <c r="GK871" s="209"/>
      <c r="GL871" s="209"/>
      <c r="GM871" s="209"/>
      <c r="GN871" s="209"/>
      <c r="GO871" s="209"/>
      <c r="GP871" s="209"/>
      <c r="GQ871" s="209"/>
      <c r="GR871" s="209"/>
      <c r="GS871" s="209"/>
      <c r="GT871" s="209"/>
      <c r="GU871" s="209"/>
      <c r="GV871" s="209"/>
      <c r="GW871" s="209"/>
      <c r="GX871" s="209"/>
      <c r="GY871" s="209"/>
      <c r="GZ871" s="209"/>
      <c r="HA871" s="209"/>
      <c r="HB871" s="209"/>
      <c r="HC871" s="209"/>
      <c r="HD871" s="209"/>
      <c r="HE871" s="209"/>
      <c r="HF871" s="209"/>
      <c r="HG871" s="209"/>
      <c r="HH871" s="209"/>
      <c r="HI871" s="209"/>
      <c r="HJ871" s="209"/>
      <c r="HK871" s="209"/>
      <c r="HL871" s="209"/>
      <c r="HM871" s="209"/>
      <c r="HN871" s="209"/>
      <c r="HO871" s="209"/>
      <c r="HP871" s="209"/>
      <c r="HQ871" s="209"/>
      <c r="HR871" s="209"/>
      <c r="HS871" s="209"/>
      <c r="HT871" s="209"/>
      <c r="HU871" s="209"/>
      <c r="HV871" s="209"/>
      <c r="HW871" s="209"/>
      <c r="HX871" s="209"/>
      <c r="HY871" s="209"/>
      <c r="HZ871" s="209"/>
      <c r="IA871" s="209"/>
      <c r="IB871" s="209"/>
      <c r="IC871" s="209"/>
      <c r="ID871" s="209"/>
      <c r="IE871" s="209"/>
      <c r="IF871" s="209"/>
      <c r="IG871" s="209"/>
      <c r="IH871" s="209"/>
      <c r="II871" s="209"/>
      <c r="IJ871" s="209"/>
      <c r="IK871" s="209"/>
      <c r="IL871" s="209"/>
      <c r="IM871" s="209"/>
      <c r="IN871" s="209"/>
      <c r="IO871" s="209"/>
      <c r="IP871" s="209"/>
      <c r="IQ871" s="209"/>
      <c r="IR871" s="209"/>
      <c r="IS871" s="209"/>
      <c r="IT871" s="209"/>
      <c r="IU871" s="209"/>
      <c r="IV871" s="209"/>
      <c r="IW871" s="209"/>
      <c r="IX871" s="209"/>
      <c r="IY871" s="209"/>
      <c r="IZ871" s="209"/>
      <c r="JA871" s="209"/>
      <c r="JB871" s="209"/>
      <c r="JC871" s="209"/>
      <c r="JD871" s="209"/>
      <c r="JE871" s="209"/>
      <c r="JF871" s="209"/>
      <c r="JG871" s="209"/>
    </row>
    <row r="872" spans="102:267" hidden="1">
      <c r="CX872" s="211"/>
      <c r="CY872" s="217"/>
      <c r="CZ872" s="217"/>
      <c r="DA872" s="217"/>
      <c r="DB872" s="462"/>
      <c r="DC872" s="217"/>
      <c r="DD872" s="209"/>
      <c r="DE872" s="209"/>
      <c r="DF872" s="1561"/>
      <c r="DG872" s="1561"/>
      <c r="DH872" s="209"/>
      <c r="DI872" s="209"/>
      <c r="DJ872" s="217"/>
      <c r="DK872" s="209"/>
      <c r="DL872" s="217"/>
      <c r="DM872" s="209"/>
      <c r="DN872" s="209"/>
      <c r="DO872" s="209"/>
      <c r="DP872" s="209"/>
      <c r="DQ872" s="1561"/>
      <c r="DR872" s="209"/>
      <c r="DS872" s="209"/>
      <c r="DT872" s="209"/>
      <c r="DU872" s="209"/>
      <c r="DV872" s="209"/>
      <c r="DW872" s="1561"/>
      <c r="DX872" s="1561"/>
      <c r="DY872" s="209"/>
      <c r="DZ872" s="209"/>
      <c r="EA872" s="209"/>
      <c r="EB872" s="209"/>
      <c r="EC872" s="209"/>
      <c r="ED872" s="209"/>
      <c r="EE872" s="209"/>
      <c r="EF872" s="209"/>
      <c r="EG872" s="209"/>
      <c r="EH872" s="209"/>
      <c r="EI872" s="209"/>
      <c r="EJ872" s="299"/>
      <c r="EK872" s="220"/>
      <c r="EL872" s="209"/>
      <c r="EM872" s="209"/>
      <c r="EN872" s="211"/>
      <c r="EO872" s="211"/>
      <c r="EP872" s="217"/>
      <c r="EQ872" s="209"/>
      <c r="ER872" s="209"/>
      <c r="ES872" s="209"/>
      <c r="ET872" s="209"/>
      <c r="EU872" s="209"/>
      <c r="EV872" s="209"/>
      <c r="EW872" s="209"/>
      <c r="EX872" s="209"/>
      <c r="EY872" s="209"/>
      <c r="EZ872" s="209"/>
      <c r="FA872" s="209"/>
      <c r="FB872" s="209"/>
      <c r="FC872" s="209"/>
      <c r="FD872" s="209"/>
      <c r="FE872" s="209"/>
      <c r="FF872" s="220"/>
      <c r="FG872" s="220"/>
      <c r="FH872" s="209"/>
      <c r="FI872" s="209"/>
      <c r="FJ872" s="209"/>
      <c r="FK872" s="209"/>
      <c r="FL872" s="209"/>
      <c r="FM872" s="209"/>
      <c r="FN872" s="209"/>
      <c r="FO872" s="209"/>
      <c r="FP872" s="209"/>
      <c r="FQ872" s="209"/>
      <c r="FR872" s="209"/>
      <c r="FS872" s="209"/>
      <c r="FT872" s="209"/>
      <c r="FU872" s="209"/>
      <c r="FV872" s="209"/>
      <c r="FW872" s="209"/>
      <c r="FX872" s="209"/>
      <c r="FY872" s="209"/>
      <c r="FZ872" s="209"/>
      <c r="GA872" s="209"/>
      <c r="GB872" s="209"/>
      <c r="GC872" s="209"/>
      <c r="GD872" s="209"/>
      <c r="GE872" s="209"/>
      <c r="GF872" s="209"/>
      <c r="GG872" s="209"/>
      <c r="GH872" s="209"/>
      <c r="GI872" s="209"/>
      <c r="GJ872" s="209"/>
      <c r="GK872" s="209"/>
      <c r="GL872" s="209"/>
      <c r="GM872" s="209"/>
      <c r="GN872" s="209"/>
      <c r="GO872" s="209"/>
      <c r="GP872" s="209"/>
      <c r="GQ872" s="209"/>
      <c r="GR872" s="209"/>
      <c r="GS872" s="209"/>
      <c r="GT872" s="209"/>
      <c r="GU872" s="209"/>
      <c r="GV872" s="209"/>
      <c r="GW872" s="209"/>
      <c r="GX872" s="209"/>
      <c r="GY872" s="209"/>
      <c r="GZ872" s="209"/>
      <c r="HA872" s="209"/>
      <c r="HB872" s="209"/>
      <c r="HC872" s="209"/>
      <c r="HD872" s="209"/>
      <c r="HE872" s="209"/>
      <c r="HF872" s="209"/>
      <c r="HG872" s="209"/>
      <c r="HH872" s="209"/>
      <c r="HI872" s="209"/>
      <c r="HJ872" s="209"/>
      <c r="HK872" s="209"/>
      <c r="HL872" s="209"/>
      <c r="HM872" s="209"/>
      <c r="HN872" s="209"/>
      <c r="HO872" s="209"/>
      <c r="HP872" s="209"/>
      <c r="HQ872" s="209"/>
      <c r="HR872" s="209"/>
      <c r="HS872" s="209"/>
      <c r="HT872" s="209"/>
      <c r="HU872" s="209"/>
      <c r="HV872" s="209"/>
      <c r="HW872" s="209"/>
      <c r="HX872" s="209"/>
      <c r="HY872" s="209"/>
      <c r="HZ872" s="209"/>
      <c r="IA872" s="209"/>
      <c r="IB872" s="209"/>
      <c r="IC872" s="209"/>
      <c r="ID872" s="209"/>
      <c r="IE872" s="209"/>
      <c r="IF872" s="209"/>
      <c r="IG872" s="209"/>
      <c r="IH872" s="209"/>
      <c r="II872" s="209"/>
      <c r="IJ872" s="209"/>
      <c r="IK872" s="209"/>
      <c r="IL872" s="209"/>
      <c r="IM872" s="209"/>
      <c r="IN872" s="209"/>
      <c r="IO872" s="209"/>
      <c r="IP872" s="209"/>
      <c r="IQ872" s="209"/>
      <c r="IR872" s="209"/>
      <c r="IS872" s="209"/>
      <c r="IT872" s="209"/>
      <c r="IU872" s="209"/>
      <c r="IV872" s="209"/>
      <c r="IW872" s="209"/>
      <c r="IX872" s="209"/>
      <c r="IY872" s="209"/>
      <c r="IZ872" s="209"/>
      <c r="JA872" s="209"/>
      <c r="JB872" s="209"/>
      <c r="JC872" s="209"/>
      <c r="JD872" s="209"/>
      <c r="JE872" s="209"/>
      <c r="JF872" s="209"/>
      <c r="JG872" s="209"/>
    </row>
    <row r="873" spans="102:267" hidden="1">
      <c r="CX873" s="211"/>
      <c r="CY873" s="217"/>
      <c r="CZ873" s="217"/>
      <c r="DA873" s="217"/>
      <c r="DB873" s="462"/>
      <c r="DC873" s="217"/>
      <c r="DD873" s="209"/>
      <c r="DE873" s="209"/>
      <c r="DF873" s="1561"/>
      <c r="DG873" s="1561"/>
      <c r="DH873" s="209"/>
      <c r="DI873" s="209"/>
      <c r="DJ873" s="217"/>
      <c r="DK873" s="209"/>
      <c r="DL873" s="217"/>
      <c r="DM873" s="209"/>
      <c r="DN873" s="209"/>
      <c r="DO873" s="209"/>
      <c r="DP873" s="209"/>
      <c r="DQ873" s="1561"/>
      <c r="DR873" s="209"/>
      <c r="DS873" s="209"/>
      <c r="DT873" s="209"/>
      <c r="DU873" s="209"/>
      <c r="DV873" s="209"/>
      <c r="DW873" s="1561"/>
      <c r="DX873" s="1561"/>
      <c r="DY873" s="209"/>
      <c r="DZ873" s="209"/>
      <c r="EA873" s="209"/>
      <c r="EB873" s="209"/>
      <c r="EC873" s="209"/>
      <c r="ED873" s="209"/>
      <c r="EE873" s="209"/>
      <c r="EF873" s="209"/>
      <c r="EG873" s="209"/>
      <c r="EH873" s="209"/>
      <c r="EI873" s="209"/>
      <c r="EJ873" s="299"/>
      <c r="EK873" s="220"/>
      <c r="EL873" s="209"/>
      <c r="EM873" s="209"/>
      <c r="EN873" s="211"/>
      <c r="EO873" s="211"/>
      <c r="EP873" s="217"/>
      <c r="EQ873" s="209"/>
      <c r="ER873" s="209"/>
      <c r="ES873" s="209"/>
      <c r="ET873" s="209"/>
      <c r="EU873" s="209"/>
      <c r="EV873" s="209"/>
      <c r="EW873" s="209"/>
      <c r="EX873" s="209"/>
      <c r="EY873" s="209"/>
      <c r="EZ873" s="209"/>
      <c r="FA873" s="209"/>
      <c r="FB873" s="209"/>
      <c r="FC873" s="209"/>
      <c r="FD873" s="209"/>
      <c r="FE873" s="209"/>
      <c r="FF873" s="220"/>
      <c r="FG873" s="220"/>
      <c r="FH873" s="209"/>
      <c r="FI873" s="209"/>
      <c r="FJ873" s="209"/>
      <c r="FK873" s="209"/>
      <c r="FL873" s="209"/>
      <c r="FM873" s="209"/>
      <c r="FN873" s="209"/>
      <c r="FO873" s="209"/>
      <c r="FP873" s="209"/>
      <c r="FQ873" s="209"/>
      <c r="FR873" s="209"/>
      <c r="FS873" s="209"/>
      <c r="FT873" s="209"/>
      <c r="FU873" s="209"/>
      <c r="FV873" s="209"/>
      <c r="FW873" s="209"/>
      <c r="FX873" s="209"/>
      <c r="FY873" s="209"/>
      <c r="FZ873" s="209"/>
      <c r="GA873" s="209"/>
      <c r="GB873" s="209"/>
      <c r="GC873" s="209"/>
      <c r="GD873" s="209"/>
      <c r="GE873" s="209"/>
      <c r="GF873" s="209"/>
      <c r="GG873" s="209"/>
      <c r="GH873" s="209"/>
      <c r="GI873" s="209"/>
      <c r="GJ873" s="209"/>
      <c r="GK873" s="209"/>
      <c r="GL873" s="209"/>
      <c r="GM873" s="209"/>
      <c r="GN873" s="209"/>
      <c r="GO873" s="209"/>
      <c r="GP873" s="209"/>
      <c r="GQ873" s="209"/>
      <c r="GR873" s="209"/>
      <c r="GS873" s="209"/>
      <c r="GT873" s="209"/>
      <c r="GU873" s="209"/>
      <c r="GV873" s="209"/>
      <c r="GW873" s="209"/>
      <c r="GX873" s="209"/>
      <c r="GY873" s="209"/>
      <c r="GZ873" s="209"/>
      <c r="HA873" s="209"/>
      <c r="HB873" s="209"/>
      <c r="HC873" s="209"/>
      <c r="HD873" s="209"/>
      <c r="HE873" s="209"/>
      <c r="HF873" s="209"/>
      <c r="HG873" s="209"/>
      <c r="HH873" s="209"/>
      <c r="HI873" s="209"/>
      <c r="HJ873" s="209"/>
      <c r="HK873" s="209"/>
      <c r="HL873" s="209"/>
      <c r="HM873" s="209"/>
      <c r="HN873" s="209"/>
      <c r="HO873" s="209"/>
      <c r="HP873" s="209"/>
      <c r="HQ873" s="209"/>
      <c r="HR873" s="209"/>
      <c r="HS873" s="209"/>
      <c r="HT873" s="209"/>
      <c r="HU873" s="209"/>
      <c r="HV873" s="209"/>
      <c r="HW873" s="209"/>
      <c r="HX873" s="209"/>
      <c r="HY873" s="209"/>
      <c r="HZ873" s="209"/>
      <c r="IA873" s="209"/>
      <c r="IB873" s="209"/>
      <c r="IC873" s="209"/>
      <c r="ID873" s="209"/>
      <c r="IE873" s="209"/>
      <c r="IF873" s="209"/>
      <c r="IG873" s="209"/>
      <c r="IH873" s="209"/>
      <c r="II873" s="209"/>
      <c r="IJ873" s="209"/>
      <c r="IK873" s="209"/>
      <c r="IL873" s="209"/>
      <c r="IM873" s="209"/>
      <c r="IN873" s="209"/>
      <c r="IO873" s="209"/>
      <c r="IP873" s="209"/>
      <c r="IQ873" s="209"/>
      <c r="IR873" s="209"/>
      <c r="IS873" s="209"/>
      <c r="IT873" s="209"/>
      <c r="IU873" s="209"/>
      <c r="IV873" s="209"/>
      <c r="IW873" s="209"/>
      <c r="IX873" s="209"/>
      <c r="IY873" s="209"/>
      <c r="IZ873" s="209"/>
      <c r="JA873" s="209"/>
      <c r="JB873" s="209"/>
      <c r="JC873" s="209"/>
      <c r="JD873" s="209"/>
      <c r="JE873" s="209"/>
      <c r="JF873" s="209"/>
      <c r="JG873" s="209"/>
    </row>
    <row r="874" spans="102:267" hidden="1">
      <c r="CX874" s="211"/>
      <c r="CY874" s="217"/>
      <c r="CZ874" s="217"/>
      <c r="DA874" s="217"/>
      <c r="DB874" s="462"/>
      <c r="DC874" s="217"/>
      <c r="DD874" s="209"/>
      <c r="DE874" s="209"/>
      <c r="DF874" s="1561"/>
      <c r="DG874" s="1561"/>
      <c r="DH874" s="209"/>
      <c r="DI874" s="209"/>
      <c r="DJ874" s="217"/>
      <c r="DK874" s="209"/>
      <c r="DL874" s="217"/>
      <c r="DM874" s="209"/>
      <c r="DN874" s="209"/>
      <c r="DO874" s="209"/>
      <c r="DP874" s="209"/>
      <c r="DQ874" s="1561"/>
      <c r="DR874" s="209"/>
      <c r="DS874" s="209"/>
      <c r="DT874" s="209"/>
      <c r="DU874" s="209"/>
      <c r="DV874" s="209"/>
      <c r="DW874" s="1561"/>
      <c r="DX874" s="1561"/>
      <c r="DY874" s="209"/>
      <c r="DZ874" s="209"/>
      <c r="EA874" s="209"/>
      <c r="EB874" s="209"/>
      <c r="EC874" s="209"/>
      <c r="ED874" s="209"/>
      <c r="EE874" s="209"/>
      <c r="EF874" s="209"/>
      <c r="EG874" s="209"/>
      <c r="EH874" s="209"/>
      <c r="EI874" s="209"/>
      <c r="EJ874" s="299"/>
      <c r="EK874" s="220"/>
      <c r="EL874" s="209"/>
      <c r="EM874" s="209"/>
      <c r="EN874" s="211"/>
      <c r="EO874" s="211"/>
      <c r="EP874" s="217"/>
      <c r="EQ874" s="209"/>
      <c r="ER874" s="209"/>
      <c r="ES874" s="209"/>
      <c r="ET874" s="209"/>
      <c r="EU874" s="209"/>
      <c r="EV874" s="209"/>
      <c r="EW874" s="209"/>
      <c r="EX874" s="209"/>
      <c r="EY874" s="209"/>
      <c r="EZ874" s="209"/>
      <c r="FA874" s="209"/>
      <c r="FB874" s="209"/>
      <c r="FC874" s="209"/>
      <c r="FD874" s="209"/>
      <c r="FE874" s="209"/>
      <c r="FF874" s="220"/>
      <c r="FG874" s="220"/>
      <c r="FH874" s="209"/>
      <c r="FI874" s="209"/>
      <c r="FJ874" s="209"/>
      <c r="FK874" s="209"/>
      <c r="FL874" s="209"/>
      <c r="FM874" s="209"/>
      <c r="FN874" s="209"/>
      <c r="FO874" s="209"/>
      <c r="FP874" s="209"/>
      <c r="FQ874" s="209"/>
      <c r="FR874" s="209"/>
      <c r="FS874" s="209"/>
      <c r="FT874" s="209"/>
      <c r="FU874" s="209"/>
      <c r="FV874" s="209"/>
      <c r="FW874" s="209"/>
      <c r="FX874" s="209"/>
      <c r="FY874" s="209"/>
      <c r="FZ874" s="209"/>
      <c r="GA874" s="209"/>
      <c r="GB874" s="209"/>
      <c r="GC874" s="209"/>
      <c r="GD874" s="209"/>
      <c r="GE874" s="209"/>
      <c r="GF874" s="209"/>
      <c r="GG874" s="209"/>
      <c r="GH874" s="209"/>
      <c r="GI874" s="209"/>
      <c r="GJ874" s="209"/>
      <c r="GK874" s="209"/>
      <c r="GL874" s="209"/>
      <c r="GM874" s="209"/>
      <c r="GN874" s="209"/>
      <c r="GO874" s="209"/>
      <c r="GP874" s="209"/>
      <c r="GQ874" s="209"/>
      <c r="GR874" s="209"/>
      <c r="GS874" s="209"/>
      <c r="GT874" s="209"/>
      <c r="GU874" s="209"/>
      <c r="GV874" s="209"/>
      <c r="GW874" s="209"/>
      <c r="GX874" s="209"/>
      <c r="GY874" s="209"/>
      <c r="GZ874" s="209"/>
      <c r="HA874" s="209"/>
      <c r="HB874" s="209"/>
      <c r="HC874" s="209"/>
      <c r="HD874" s="209"/>
      <c r="HE874" s="209"/>
      <c r="HF874" s="209"/>
      <c r="HG874" s="209"/>
      <c r="HH874" s="209"/>
      <c r="HI874" s="209"/>
      <c r="HJ874" s="209"/>
      <c r="HK874" s="209"/>
      <c r="HL874" s="209"/>
      <c r="HM874" s="209"/>
      <c r="HN874" s="209"/>
      <c r="HO874" s="209"/>
      <c r="HP874" s="209"/>
      <c r="HQ874" s="209"/>
      <c r="HR874" s="209"/>
      <c r="HS874" s="209"/>
      <c r="HT874" s="209"/>
      <c r="HU874" s="209"/>
      <c r="HV874" s="209"/>
      <c r="HW874" s="209"/>
      <c r="HX874" s="209"/>
      <c r="HY874" s="209"/>
      <c r="HZ874" s="209"/>
      <c r="IA874" s="209"/>
      <c r="IB874" s="209"/>
      <c r="IC874" s="209"/>
      <c r="ID874" s="209"/>
      <c r="IE874" s="209"/>
      <c r="IF874" s="209"/>
      <c r="IG874" s="209"/>
      <c r="IH874" s="209"/>
      <c r="II874" s="209"/>
      <c r="IJ874" s="209"/>
      <c r="IK874" s="209"/>
      <c r="IL874" s="209"/>
      <c r="IM874" s="209"/>
      <c r="IN874" s="209"/>
      <c r="IO874" s="209"/>
      <c r="IP874" s="209"/>
      <c r="IQ874" s="209"/>
      <c r="IR874" s="209"/>
      <c r="IS874" s="209"/>
      <c r="IT874" s="209"/>
      <c r="IU874" s="209"/>
      <c r="IV874" s="209"/>
      <c r="IW874" s="209"/>
      <c r="IX874" s="209"/>
      <c r="IY874" s="209"/>
      <c r="IZ874" s="209"/>
      <c r="JA874" s="209"/>
      <c r="JB874" s="209"/>
      <c r="JC874" s="209"/>
      <c r="JD874" s="209"/>
      <c r="JE874" s="209"/>
      <c r="JF874" s="209"/>
      <c r="JG874" s="209"/>
    </row>
    <row r="875" spans="102:267" hidden="1">
      <c r="CX875" s="211"/>
      <c r="CY875" s="217"/>
      <c r="CZ875" s="217"/>
      <c r="DA875" s="217"/>
      <c r="DB875" s="462"/>
      <c r="DC875" s="217"/>
      <c r="DD875" s="209"/>
      <c r="DE875" s="209"/>
      <c r="DF875" s="1561"/>
      <c r="DG875" s="1561"/>
      <c r="DH875" s="209"/>
      <c r="DI875" s="209"/>
      <c r="DJ875" s="217"/>
      <c r="DK875" s="209"/>
      <c r="DL875" s="217"/>
      <c r="DM875" s="209"/>
      <c r="DN875" s="209"/>
      <c r="DO875" s="209"/>
      <c r="DP875" s="209"/>
      <c r="DQ875" s="1561"/>
      <c r="DR875" s="209"/>
      <c r="DS875" s="209"/>
      <c r="DT875" s="209"/>
      <c r="DU875" s="209"/>
      <c r="DV875" s="209"/>
      <c r="DW875" s="1561"/>
      <c r="DX875" s="1561"/>
      <c r="DY875" s="209"/>
      <c r="DZ875" s="209"/>
      <c r="EA875" s="209"/>
      <c r="EB875" s="209"/>
      <c r="EC875" s="209"/>
      <c r="ED875" s="209"/>
      <c r="EE875" s="209"/>
      <c r="EF875" s="209"/>
      <c r="EG875" s="209"/>
      <c r="EH875" s="209"/>
      <c r="EI875" s="209"/>
      <c r="EJ875" s="299"/>
      <c r="EK875" s="220"/>
      <c r="EL875" s="209"/>
      <c r="EM875" s="209"/>
      <c r="EN875" s="211"/>
      <c r="EO875" s="211"/>
      <c r="EP875" s="217"/>
      <c r="EQ875" s="209"/>
      <c r="ER875" s="209"/>
      <c r="ES875" s="209"/>
      <c r="ET875" s="209"/>
      <c r="EU875" s="209"/>
      <c r="EV875" s="209"/>
      <c r="EW875" s="209"/>
      <c r="EX875" s="209"/>
      <c r="EY875" s="209"/>
      <c r="EZ875" s="209"/>
      <c r="FA875" s="209"/>
      <c r="FB875" s="209"/>
      <c r="FC875" s="209"/>
      <c r="FD875" s="209"/>
      <c r="FE875" s="209"/>
      <c r="FF875" s="220"/>
      <c r="FG875" s="220"/>
      <c r="FH875" s="209"/>
      <c r="FI875" s="209"/>
      <c r="FJ875" s="209"/>
      <c r="FK875" s="209"/>
      <c r="FL875" s="209"/>
      <c r="FM875" s="209"/>
      <c r="FN875" s="209"/>
      <c r="FO875" s="209"/>
      <c r="FP875" s="209"/>
      <c r="FQ875" s="209"/>
      <c r="FR875" s="209"/>
      <c r="FS875" s="209"/>
      <c r="FT875" s="209"/>
      <c r="FU875" s="209"/>
      <c r="FV875" s="209"/>
      <c r="FW875" s="209"/>
      <c r="FX875" s="209"/>
      <c r="FY875" s="209"/>
      <c r="FZ875" s="209"/>
      <c r="GA875" s="209"/>
      <c r="GB875" s="209"/>
      <c r="GC875" s="209"/>
      <c r="GD875" s="209"/>
      <c r="GE875" s="209"/>
      <c r="GF875" s="209"/>
      <c r="GG875" s="209"/>
      <c r="GH875" s="209"/>
      <c r="GI875" s="209"/>
      <c r="GJ875" s="209"/>
      <c r="GK875" s="209"/>
      <c r="GL875" s="209"/>
      <c r="GM875" s="209"/>
      <c r="GN875" s="209"/>
      <c r="GO875" s="209"/>
      <c r="GP875" s="209"/>
      <c r="GQ875" s="209"/>
      <c r="GR875" s="209"/>
      <c r="GS875" s="209"/>
      <c r="GT875" s="209"/>
      <c r="GU875" s="209"/>
      <c r="GV875" s="209"/>
      <c r="GW875" s="209"/>
      <c r="GX875" s="209"/>
      <c r="GY875" s="209"/>
      <c r="GZ875" s="209"/>
      <c r="HA875" s="209"/>
      <c r="HB875" s="209"/>
      <c r="HC875" s="209"/>
      <c r="HD875" s="209"/>
      <c r="HE875" s="209"/>
      <c r="HF875" s="209"/>
      <c r="HG875" s="209"/>
      <c r="HH875" s="209"/>
      <c r="HI875" s="209"/>
      <c r="HJ875" s="209"/>
      <c r="HK875" s="209"/>
      <c r="HL875" s="209"/>
      <c r="HM875" s="209"/>
      <c r="HN875" s="209"/>
      <c r="HO875" s="209"/>
      <c r="HP875" s="209"/>
      <c r="HQ875" s="209"/>
      <c r="HR875" s="209"/>
      <c r="HS875" s="209"/>
      <c r="HT875" s="209"/>
      <c r="HU875" s="209"/>
      <c r="HV875" s="209"/>
      <c r="HW875" s="209"/>
      <c r="HX875" s="209"/>
      <c r="HY875" s="209"/>
      <c r="HZ875" s="209"/>
      <c r="IA875" s="209"/>
      <c r="IB875" s="209"/>
      <c r="IC875" s="209"/>
      <c r="ID875" s="209"/>
      <c r="IE875" s="209"/>
      <c r="IF875" s="209"/>
      <c r="IG875" s="209"/>
      <c r="IH875" s="209"/>
      <c r="II875" s="209"/>
      <c r="IJ875" s="209"/>
      <c r="IK875" s="209"/>
      <c r="IL875" s="209"/>
      <c r="IM875" s="209"/>
      <c r="IN875" s="209"/>
      <c r="IO875" s="209"/>
      <c r="IP875" s="209"/>
      <c r="IQ875" s="209"/>
      <c r="IR875" s="209"/>
      <c r="IS875" s="209"/>
      <c r="IT875" s="209"/>
      <c r="IU875" s="209"/>
      <c r="IV875" s="209"/>
      <c r="IW875" s="209"/>
      <c r="IX875" s="209"/>
      <c r="IY875" s="209"/>
      <c r="IZ875" s="209"/>
      <c r="JA875" s="209"/>
      <c r="JB875" s="209"/>
      <c r="JC875" s="209"/>
      <c r="JD875" s="209"/>
      <c r="JE875" s="209"/>
      <c r="JF875" s="209"/>
      <c r="JG875" s="209"/>
    </row>
    <row r="876" spans="102:267" hidden="1">
      <c r="CX876" s="211"/>
      <c r="CY876" s="217"/>
      <c r="CZ876" s="217"/>
      <c r="DA876" s="217"/>
      <c r="DB876" s="462"/>
      <c r="DC876" s="217"/>
      <c r="DD876" s="209"/>
      <c r="DE876" s="209"/>
      <c r="DF876" s="1561"/>
      <c r="DG876" s="1561"/>
      <c r="DH876" s="209"/>
      <c r="DI876" s="209"/>
      <c r="DJ876" s="217"/>
      <c r="DK876" s="209"/>
      <c r="DL876" s="217"/>
      <c r="DM876" s="209"/>
      <c r="DN876" s="209"/>
      <c r="DO876" s="209"/>
      <c r="DP876" s="209"/>
      <c r="DQ876" s="1561"/>
      <c r="DR876" s="209"/>
      <c r="DS876" s="209"/>
      <c r="DT876" s="209"/>
      <c r="DU876" s="209"/>
      <c r="DV876" s="209"/>
      <c r="DW876" s="1561"/>
      <c r="DX876" s="1561"/>
      <c r="DY876" s="209"/>
      <c r="DZ876" s="209"/>
      <c r="EA876" s="209"/>
      <c r="EB876" s="209"/>
      <c r="EC876" s="209"/>
      <c r="ED876" s="209"/>
      <c r="EE876" s="209"/>
      <c r="EF876" s="209"/>
      <c r="EG876" s="209"/>
      <c r="EH876" s="209"/>
      <c r="EI876" s="209"/>
      <c r="EJ876" s="299"/>
      <c r="EK876" s="220"/>
      <c r="EL876" s="209"/>
      <c r="EM876" s="209"/>
      <c r="EN876" s="211"/>
      <c r="EO876" s="211"/>
      <c r="EP876" s="217"/>
      <c r="EQ876" s="209"/>
      <c r="ER876" s="209"/>
      <c r="ES876" s="209"/>
      <c r="ET876" s="209"/>
      <c r="EU876" s="209"/>
      <c r="EV876" s="209"/>
      <c r="EW876" s="209"/>
      <c r="EX876" s="209"/>
      <c r="EY876" s="209"/>
      <c r="EZ876" s="209"/>
      <c r="FA876" s="209"/>
      <c r="FB876" s="209"/>
      <c r="FC876" s="209"/>
      <c r="FD876" s="209"/>
      <c r="FE876" s="209"/>
      <c r="FF876" s="220"/>
      <c r="FG876" s="220"/>
      <c r="FH876" s="209"/>
      <c r="FI876" s="209"/>
      <c r="FJ876" s="209"/>
      <c r="FK876" s="209"/>
      <c r="FL876" s="209"/>
      <c r="FM876" s="209"/>
      <c r="FN876" s="209"/>
      <c r="FO876" s="209"/>
      <c r="FP876" s="209"/>
      <c r="FQ876" s="209"/>
      <c r="FR876" s="209"/>
      <c r="FS876" s="209"/>
      <c r="FT876" s="209"/>
      <c r="FU876" s="209"/>
      <c r="FV876" s="209"/>
      <c r="FW876" s="209"/>
      <c r="FX876" s="209"/>
      <c r="FY876" s="209"/>
      <c r="FZ876" s="209"/>
      <c r="GA876" s="209"/>
      <c r="GB876" s="209"/>
      <c r="GC876" s="209"/>
      <c r="GD876" s="209"/>
      <c r="GE876" s="209"/>
      <c r="GF876" s="209"/>
      <c r="GG876" s="209"/>
      <c r="GH876" s="209"/>
      <c r="GI876" s="209"/>
      <c r="GJ876" s="209"/>
      <c r="GK876" s="209"/>
      <c r="GL876" s="209"/>
      <c r="GM876" s="209"/>
      <c r="GN876" s="209"/>
      <c r="GO876" s="209"/>
      <c r="GP876" s="209"/>
      <c r="GQ876" s="209"/>
      <c r="GR876" s="209"/>
      <c r="GS876" s="209"/>
      <c r="GT876" s="209"/>
      <c r="GU876" s="209"/>
      <c r="GV876" s="209"/>
      <c r="GW876" s="209"/>
      <c r="GX876" s="209"/>
      <c r="GY876" s="209"/>
      <c r="GZ876" s="209"/>
      <c r="HA876" s="209"/>
      <c r="HB876" s="209"/>
      <c r="HC876" s="209"/>
      <c r="HD876" s="209"/>
      <c r="HE876" s="209"/>
      <c r="HF876" s="209"/>
      <c r="HG876" s="209"/>
      <c r="HH876" s="209"/>
      <c r="HI876" s="209"/>
      <c r="HJ876" s="209"/>
      <c r="HK876" s="209"/>
      <c r="HL876" s="209"/>
      <c r="HM876" s="209"/>
      <c r="HN876" s="209"/>
      <c r="HO876" s="209"/>
      <c r="HP876" s="209"/>
      <c r="HQ876" s="209"/>
      <c r="HR876" s="209"/>
      <c r="HS876" s="209"/>
      <c r="HT876" s="209"/>
      <c r="HU876" s="209"/>
      <c r="HV876" s="209"/>
      <c r="HW876" s="209"/>
      <c r="HX876" s="209"/>
      <c r="HY876" s="209"/>
      <c r="HZ876" s="209"/>
      <c r="IA876" s="209"/>
      <c r="IB876" s="209"/>
      <c r="IC876" s="209"/>
      <c r="ID876" s="209"/>
      <c r="IE876" s="209"/>
      <c r="IF876" s="209"/>
      <c r="IG876" s="209"/>
      <c r="IH876" s="209"/>
      <c r="II876" s="209"/>
      <c r="IJ876" s="209"/>
      <c r="IK876" s="209"/>
      <c r="IL876" s="209"/>
      <c r="IM876" s="209"/>
      <c r="IN876" s="209"/>
      <c r="IO876" s="209"/>
      <c r="IP876" s="209"/>
      <c r="IQ876" s="209"/>
      <c r="IR876" s="209"/>
      <c r="IS876" s="209"/>
      <c r="IT876" s="209"/>
      <c r="IU876" s="209"/>
      <c r="IV876" s="209"/>
      <c r="IW876" s="209"/>
      <c r="IX876" s="209"/>
      <c r="IY876" s="209"/>
      <c r="IZ876" s="209"/>
      <c r="JA876" s="209"/>
      <c r="JB876" s="209"/>
      <c r="JC876" s="209"/>
      <c r="JD876" s="209"/>
      <c r="JE876" s="209"/>
      <c r="JF876" s="209"/>
      <c r="JG876" s="209"/>
    </row>
    <row r="877" spans="102:267" hidden="1">
      <c r="CX877" s="211"/>
      <c r="CY877" s="217"/>
      <c r="CZ877" s="217"/>
      <c r="DA877" s="217"/>
      <c r="DB877" s="462"/>
      <c r="DC877" s="217"/>
      <c r="DD877" s="209"/>
      <c r="DE877" s="209"/>
      <c r="DF877" s="1561"/>
      <c r="DG877" s="1561"/>
      <c r="DH877" s="209"/>
      <c r="DI877" s="209"/>
      <c r="DJ877" s="217"/>
      <c r="DK877" s="209"/>
      <c r="DL877" s="217"/>
      <c r="DM877" s="209"/>
      <c r="DN877" s="209"/>
      <c r="DO877" s="209"/>
      <c r="DP877" s="209"/>
      <c r="DQ877" s="1561"/>
      <c r="DR877" s="209"/>
      <c r="DS877" s="209"/>
      <c r="DT877" s="209"/>
      <c r="DU877" s="209"/>
      <c r="DV877" s="209"/>
      <c r="DW877" s="1561"/>
      <c r="DX877" s="1561"/>
      <c r="DY877" s="209"/>
      <c r="DZ877" s="209"/>
      <c r="EA877" s="209"/>
      <c r="EB877" s="209"/>
      <c r="EC877" s="209"/>
      <c r="ED877" s="209"/>
      <c r="EE877" s="209"/>
      <c r="EF877" s="209"/>
      <c r="EG877" s="209"/>
      <c r="EH877" s="209"/>
      <c r="EI877" s="209"/>
      <c r="EJ877" s="299"/>
      <c r="EK877" s="220"/>
      <c r="EL877" s="209"/>
      <c r="EM877" s="209"/>
      <c r="EN877" s="211"/>
      <c r="EO877" s="211"/>
      <c r="EP877" s="217"/>
      <c r="EQ877" s="209"/>
      <c r="ER877" s="209"/>
      <c r="ES877" s="209"/>
      <c r="ET877" s="209"/>
      <c r="EU877" s="209"/>
      <c r="EV877" s="209"/>
      <c r="EW877" s="209"/>
      <c r="EX877" s="209"/>
      <c r="EY877" s="209"/>
      <c r="EZ877" s="209"/>
      <c r="FA877" s="209"/>
      <c r="FB877" s="209"/>
      <c r="FC877" s="209"/>
      <c r="FD877" s="209"/>
      <c r="FE877" s="209"/>
      <c r="FF877" s="220"/>
      <c r="FG877" s="220"/>
      <c r="FH877" s="209"/>
      <c r="FI877" s="209"/>
      <c r="FJ877" s="209"/>
      <c r="FK877" s="209"/>
      <c r="FL877" s="209"/>
      <c r="FM877" s="209"/>
      <c r="FN877" s="209"/>
      <c r="FO877" s="209"/>
      <c r="FP877" s="209"/>
      <c r="FQ877" s="209"/>
      <c r="FR877" s="209"/>
      <c r="FS877" s="209"/>
      <c r="FT877" s="209"/>
      <c r="FU877" s="209"/>
      <c r="FV877" s="209"/>
      <c r="FW877" s="209"/>
      <c r="FX877" s="209"/>
      <c r="FY877" s="209"/>
      <c r="FZ877" s="209"/>
      <c r="GA877" s="209"/>
      <c r="GB877" s="209"/>
      <c r="GC877" s="209"/>
      <c r="GD877" s="209"/>
      <c r="GE877" s="209"/>
      <c r="GF877" s="209"/>
      <c r="GG877" s="209"/>
      <c r="GH877" s="209"/>
      <c r="GI877" s="209"/>
      <c r="GJ877" s="209"/>
      <c r="GK877" s="209"/>
      <c r="GL877" s="209"/>
      <c r="GM877" s="209"/>
      <c r="GN877" s="209"/>
      <c r="GO877" s="209"/>
      <c r="GP877" s="209"/>
      <c r="GQ877" s="209"/>
      <c r="GR877" s="209"/>
      <c r="GS877" s="209"/>
      <c r="GT877" s="209"/>
      <c r="GU877" s="209"/>
      <c r="GV877" s="209"/>
      <c r="GW877" s="209"/>
      <c r="GX877" s="209"/>
      <c r="GY877" s="209"/>
      <c r="GZ877" s="209"/>
      <c r="HA877" s="209"/>
      <c r="HB877" s="209"/>
      <c r="HC877" s="209"/>
      <c r="HD877" s="209"/>
      <c r="HE877" s="209"/>
      <c r="HF877" s="209"/>
      <c r="HG877" s="209"/>
      <c r="HH877" s="209"/>
      <c r="HI877" s="209"/>
      <c r="HJ877" s="209"/>
      <c r="HK877" s="209"/>
      <c r="HL877" s="209"/>
      <c r="HM877" s="209"/>
      <c r="HN877" s="209"/>
      <c r="HO877" s="209"/>
      <c r="HP877" s="209"/>
      <c r="HQ877" s="209"/>
      <c r="HR877" s="209"/>
      <c r="HS877" s="209"/>
      <c r="HT877" s="209"/>
      <c r="HU877" s="209"/>
      <c r="HV877" s="209"/>
      <c r="HW877" s="209"/>
      <c r="HX877" s="209"/>
      <c r="HY877" s="209"/>
      <c r="HZ877" s="209"/>
      <c r="IA877" s="209"/>
      <c r="IB877" s="209"/>
      <c r="IC877" s="209"/>
      <c r="ID877" s="209"/>
      <c r="IE877" s="209"/>
      <c r="IF877" s="209"/>
      <c r="IG877" s="209"/>
      <c r="IH877" s="209"/>
      <c r="II877" s="209"/>
      <c r="IJ877" s="209"/>
      <c r="IK877" s="209"/>
      <c r="IL877" s="209"/>
      <c r="IM877" s="209"/>
      <c r="IN877" s="209"/>
      <c r="IO877" s="209"/>
      <c r="IP877" s="209"/>
      <c r="IQ877" s="209"/>
      <c r="IR877" s="209"/>
      <c r="IS877" s="209"/>
      <c r="IT877" s="209"/>
      <c r="IU877" s="209"/>
      <c r="IV877" s="209"/>
      <c r="IW877" s="209"/>
      <c r="IX877" s="209"/>
      <c r="IY877" s="209"/>
      <c r="IZ877" s="209"/>
      <c r="JA877" s="209"/>
      <c r="JB877" s="209"/>
      <c r="JC877" s="209"/>
      <c r="JD877" s="209"/>
      <c r="JE877" s="209"/>
      <c r="JF877" s="209"/>
      <c r="JG877" s="209"/>
    </row>
    <row r="878" spans="102:267" hidden="1">
      <c r="CX878" s="211"/>
      <c r="CY878" s="217"/>
      <c r="CZ878" s="217"/>
      <c r="DA878" s="217"/>
      <c r="DB878" s="462"/>
      <c r="DC878" s="217"/>
      <c r="DD878" s="209"/>
      <c r="DE878" s="209"/>
      <c r="DF878" s="1561"/>
      <c r="DG878" s="1561"/>
      <c r="DH878" s="209"/>
      <c r="DI878" s="209"/>
      <c r="DJ878" s="217"/>
      <c r="DK878" s="209"/>
      <c r="DL878" s="217"/>
      <c r="DM878" s="209"/>
      <c r="DN878" s="209"/>
      <c r="DO878" s="209"/>
      <c r="DP878" s="209"/>
      <c r="DQ878" s="1561"/>
      <c r="DR878" s="209"/>
      <c r="DS878" s="209"/>
      <c r="DT878" s="209"/>
      <c r="DU878" s="209"/>
      <c r="DV878" s="209"/>
      <c r="DW878" s="1561"/>
      <c r="DX878" s="1561"/>
      <c r="DY878" s="209"/>
      <c r="DZ878" s="209"/>
      <c r="EA878" s="209"/>
      <c r="EB878" s="209"/>
      <c r="EC878" s="209"/>
      <c r="ED878" s="209"/>
      <c r="EE878" s="209"/>
      <c r="EF878" s="209"/>
      <c r="EG878" s="209"/>
      <c r="EH878" s="209"/>
      <c r="EI878" s="209"/>
      <c r="EJ878" s="299"/>
      <c r="EK878" s="220"/>
      <c r="EL878" s="209"/>
      <c r="EM878" s="209"/>
      <c r="EN878" s="211"/>
      <c r="EO878" s="211"/>
      <c r="EP878" s="217"/>
      <c r="EQ878" s="209"/>
      <c r="ER878" s="209"/>
      <c r="ES878" s="209"/>
      <c r="ET878" s="209"/>
      <c r="EU878" s="209"/>
      <c r="EV878" s="209"/>
      <c r="EW878" s="209"/>
      <c r="EX878" s="209"/>
      <c r="EY878" s="209"/>
      <c r="EZ878" s="209"/>
      <c r="FA878" s="209"/>
      <c r="FB878" s="209"/>
      <c r="FC878" s="209"/>
      <c r="FD878" s="209"/>
      <c r="FE878" s="209"/>
      <c r="FF878" s="220"/>
      <c r="FG878" s="220"/>
      <c r="FH878" s="209"/>
      <c r="FI878" s="209"/>
      <c r="FJ878" s="209"/>
      <c r="FK878" s="209"/>
      <c r="FL878" s="209"/>
      <c r="FM878" s="209"/>
      <c r="FN878" s="209"/>
      <c r="FO878" s="209"/>
      <c r="FP878" s="209"/>
      <c r="FQ878" s="209"/>
      <c r="FR878" s="209"/>
      <c r="FS878" s="209"/>
      <c r="FT878" s="209"/>
      <c r="FU878" s="209"/>
      <c r="FV878" s="209"/>
      <c r="FW878" s="209"/>
      <c r="FX878" s="209"/>
      <c r="FY878" s="209"/>
      <c r="FZ878" s="209"/>
      <c r="GA878" s="209"/>
      <c r="GB878" s="209"/>
      <c r="GC878" s="209"/>
      <c r="GD878" s="209"/>
      <c r="GE878" s="209"/>
      <c r="GF878" s="209"/>
      <c r="GG878" s="209"/>
      <c r="GH878" s="209"/>
      <c r="GI878" s="209"/>
      <c r="GJ878" s="209"/>
      <c r="GK878" s="209"/>
      <c r="GL878" s="209"/>
      <c r="GM878" s="209"/>
      <c r="GN878" s="209"/>
      <c r="GO878" s="209"/>
      <c r="GP878" s="209"/>
      <c r="GQ878" s="209"/>
      <c r="GR878" s="209"/>
      <c r="GS878" s="209"/>
      <c r="GT878" s="209"/>
      <c r="GU878" s="209"/>
      <c r="GV878" s="209"/>
      <c r="GW878" s="209"/>
      <c r="GX878" s="209"/>
      <c r="GY878" s="209"/>
      <c r="GZ878" s="209"/>
      <c r="HA878" s="209"/>
      <c r="HB878" s="209"/>
      <c r="HC878" s="209"/>
      <c r="HD878" s="209"/>
      <c r="HE878" s="209"/>
      <c r="HF878" s="209"/>
      <c r="HG878" s="209"/>
      <c r="HH878" s="209"/>
      <c r="HI878" s="209"/>
      <c r="HJ878" s="209"/>
      <c r="HK878" s="209"/>
      <c r="HL878" s="209"/>
      <c r="HM878" s="209"/>
      <c r="HN878" s="209"/>
      <c r="HO878" s="209"/>
      <c r="HP878" s="209"/>
      <c r="HQ878" s="209"/>
      <c r="HR878" s="209"/>
      <c r="HS878" s="209"/>
      <c r="HT878" s="209"/>
      <c r="HU878" s="209"/>
      <c r="HV878" s="209"/>
      <c r="HW878" s="209"/>
      <c r="HX878" s="209"/>
      <c r="HY878" s="209"/>
      <c r="HZ878" s="209"/>
      <c r="IA878" s="209"/>
      <c r="IB878" s="209"/>
      <c r="IC878" s="209"/>
      <c r="ID878" s="209"/>
      <c r="IE878" s="209"/>
      <c r="IF878" s="209"/>
      <c r="IG878" s="209"/>
      <c r="IH878" s="209"/>
      <c r="II878" s="209"/>
      <c r="IJ878" s="209"/>
      <c r="IK878" s="209"/>
      <c r="IL878" s="209"/>
      <c r="IM878" s="209"/>
      <c r="IN878" s="209"/>
      <c r="IO878" s="209"/>
      <c r="IP878" s="209"/>
      <c r="IQ878" s="209"/>
      <c r="IR878" s="209"/>
      <c r="IS878" s="209"/>
      <c r="IT878" s="209"/>
      <c r="IU878" s="209"/>
      <c r="IV878" s="209"/>
      <c r="IW878" s="209"/>
      <c r="IX878" s="209"/>
      <c r="IY878" s="209"/>
      <c r="IZ878" s="209"/>
      <c r="JA878" s="209"/>
      <c r="JB878" s="209"/>
      <c r="JC878" s="209"/>
      <c r="JD878" s="209"/>
      <c r="JE878" s="209"/>
      <c r="JF878" s="209"/>
      <c r="JG878" s="209"/>
    </row>
    <row r="879" spans="102:267" hidden="1">
      <c r="CX879" s="211"/>
      <c r="CY879" s="217"/>
      <c r="CZ879" s="217"/>
      <c r="DA879" s="217"/>
      <c r="DB879" s="462"/>
      <c r="DC879" s="217"/>
      <c r="DD879" s="209"/>
      <c r="DE879" s="209"/>
      <c r="DF879" s="1561"/>
      <c r="DG879" s="1561"/>
      <c r="DH879" s="209"/>
      <c r="DI879" s="209"/>
      <c r="DJ879" s="217"/>
      <c r="DK879" s="209"/>
      <c r="DL879" s="217"/>
      <c r="DM879" s="209"/>
      <c r="DN879" s="209"/>
      <c r="DO879" s="209"/>
      <c r="DP879" s="209"/>
      <c r="DQ879" s="1561"/>
      <c r="DR879" s="209"/>
      <c r="DS879" s="209"/>
      <c r="DT879" s="209"/>
      <c r="DU879" s="209"/>
      <c r="DV879" s="209"/>
      <c r="DW879" s="1561"/>
      <c r="DX879" s="1561"/>
      <c r="DY879" s="209"/>
      <c r="DZ879" s="209"/>
      <c r="EA879" s="209"/>
      <c r="EB879" s="209"/>
      <c r="EC879" s="209"/>
      <c r="ED879" s="209"/>
      <c r="EE879" s="209"/>
      <c r="EF879" s="209"/>
      <c r="EG879" s="209"/>
      <c r="EH879" s="209"/>
      <c r="EI879" s="209"/>
      <c r="EJ879" s="299"/>
      <c r="EK879" s="220"/>
      <c r="EL879" s="209"/>
      <c r="EM879" s="209"/>
      <c r="EN879" s="211"/>
      <c r="EO879" s="211"/>
      <c r="EP879" s="217"/>
      <c r="EQ879" s="209"/>
      <c r="ER879" s="209"/>
      <c r="ES879" s="209"/>
      <c r="ET879" s="209"/>
      <c r="EU879" s="209"/>
      <c r="EV879" s="209"/>
      <c r="EW879" s="209"/>
      <c r="EX879" s="209"/>
      <c r="EY879" s="209"/>
      <c r="EZ879" s="209"/>
      <c r="FA879" s="209"/>
      <c r="FB879" s="209"/>
      <c r="FC879" s="209"/>
      <c r="FD879" s="209"/>
      <c r="FE879" s="209"/>
      <c r="FF879" s="220"/>
      <c r="FG879" s="220"/>
      <c r="FH879" s="209"/>
      <c r="FI879" s="209"/>
      <c r="FJ879" s="209"/>
      <c r="FK879" s="209"/>
      <c r="FL879" s="209"/>
      <c r="FM879" s="209"/>
      <c r="FN879" s="209"/>
      <c r="FO879" s="209"/>
      <c r="FP879" s="209"/>
      <c r="FQ879" s="209"/>
      <c r="FR879" s="209"/>
      <c r="FS879" s="209"/>
      <c r="FT879" s="209"/>
      <c r="FU879" s="209"/>
      <c r="FV879" s="209"/>
      <c r="FW879" s="209"/>
      <c r="FX879" s="209"/>
      <c r="FY879" s="209"/>
      <c r="FZ879" s="209"/>
      <c r="GA879" s="209"/>
      <c r="GB879" s="209"/>
      <c r="GC879" s="209"/>
      <c r="GD879" s="209"/>
      <c r="GE879" s="209"/>
      <c r="GF879" s="209"/>
      <c r="GG879" s="209"/>
      <c r="GH879" s="209"/>
      <c r="GI879" s="209"/>
      <c r="GJ879" s="209"/>
      <c r="GK879" s="209"/>
      <c r="GL879" s="209"/>
      <c r="GM879" s="209"/>
      <c r="GN879" s="209"/>
      <c r="GO879" s="209"/>
      <c r="GP879" s="209"/>
      <c r="GQ879" s="209"/>
      <c r="GR879" s="209"/>
      <c r="GS879" s="209"/>
      <c r="GT879" s="209"/>
      <c r="GU879" s="209"/>
      <c r="GV879" s="209"/>
      <c r="GW879" s="209"/>
      <c r="GX879" s="209"/>
      <c r="GY879" s="209"/>
      <c r="GZ879" s="209"/>
      <c r="HA879" s="209"/>
      <c r="HB879" s="209"/>
      <c r="HC879" s="209"/>
      <c r="HD879" s="209"/>
      <c r="HE879" s="209"/>
      <c r="HF879" s="209"/>
      <c r="HG879" s="209"/>
      <c r="HH879" s="209"/>
      <c r="HI879" s="209"/>
      <c r="HJ879" s="209"/>
      <c r="HK879" s="209"/>
      <c r="HL879" s="209"/>
      <c r="HM879" s="209"/>
      <c r="HN879" s="209"/>
      <c r="HO879" s="209"/>
      <c r="HP879" s="209"/>
      <c r="HQ879" s="209"/>
      <c r="HR879" s="209"/>
      <c r="HS879" s="209"/>
      <c r="HT879" s="209"/>
      <c r="HU879" s="209"/>
      <c r="HV879" s="209"/>
      <c r="HW879" s="209"/>
      <c r="HX879" s="209"/>
      <c r="HY879" s="209"/>
      <c r="HZ879" s="209"/>
      <c r="IA879" s="209"/>
      <c r="IB879" s="209"/>
      <c r="IC879" s="209"/>
      <c r="ID879" s="209"/>
      <c r="IE879" s="209"/>
      <c r="IF879" s="209"/>
      <c r="IG879" s="209"/>
      <c r="IH879" s="209"/>
      <c r="II879" s="209"/>
      <c r="IJ879" s="209"/>
      <c r="IK879" s="209"/>
      <c r="IL879" s="209"/>
      <c r="IM879" s="209"/>
      <c r="IN879" s="209"/>
      <c r="IO879" s="209"/>
      <c r="IP879" s="209"/>
      <c r="IQ879" s="209"/>
      <c r="IR879" s="209"/>
      <c r="IS879" s="209"/>
      <c r="IT879" s="209"/>
      <c r="IU879" s="209"/>
      <c r="IV879" s="209"/>
      <c r="IW879" s="209"/>
      <c r="IX879" s="209"/>
      <c r="IY879" s="209"/>
      <c r="IZ879" s="209"/>
      <c r="JA879" s="209"/>
      <c r="JB879" s="209"/>
      <c r="JC879" s="209"/>
      <c r="JD879" s="209"/>
      <c r="JE879" s="209"/>
      <c r="JF879" s="209"/>
      <c r="JG879" s="209"/>
    </row>
    <row r="880" spans="102:267" hidden="1">
      <c r="CX880" s="211"/>
      <c r="CY880" s="217"/>
      <c r="CZ880" s="217"/>
      <c r="DA880" s="217"/>
      <c r="DB880" s="462"/>
      <c r="DC880" s="217"/>
      <c r="DD880" s="209"/>
      <c r="DE880" s="209"/>
      <c r="DF880" s="1561"/>
      <c r="DG880" s="1561"/>
      <c r="DH880" s="209"/>
      <c r="DI880" s="209"/>
      <c r="DJ880" s="217"/>
      <c r="DK880" s="209"/>
      <c r="DL880" s="217"/>
      <c r="DM880" s="209"/>
      <c r="DN880" s="209"/>
      <c r="DO880" s="209"/>
      <c r="DP880" s="209"/>
      <c r="DQ880" s="1561"/>
      <c r="DR880" s="209"/>
      <c r="DS880" s="209"/>
      <c r="DT880" s="209"/>
      <c r="DU880" s="209"/>
      <c r="DV880" s="209"/>
      <c r="DW880" s="1561"/>
      <c r="DX880" s="1561"/>
      <c r="DY880" s="209"/>
      <c r="DZ880" s="209"/>
      <c r="EA880" s="209"/>
      <c r="EB880" s="209"/>
      <c r="EC880" s="209"/>
      <c r="ED880" s="209"/>
      <c r="EE880" s="209"/>
      <c r="EF880" s="209"/>
      <c r="EG880" s="209"/>
      <c r="EH880" s="209"/>
      <c r="EI880" s="209"/>
      <c r="EJ880" s="299"/>
      <c r="EK880" s="220"/>
      <c r="EL880" s="209"/>
      <c r="EM880" s="209"/>
      <c r="EN880" s="211"/>
      <c r="EO880" s="211"/>
      <c r="EP880" s="217"/>
      <c r="EQ880" s="209"/>
      <c r="ER880" s="209"/>
      <c r="ES880" s="209"/>
      <c r="ET880" s="209"/>
      <c r="EU880" s="209"/>
      <c r="EV880" s="209"/>
      <c r="EW880" s="209"/>
      <c r="EX880" s="209"/>
      <c r="EY880" s="209"/>
      <c r="EZ880" s="209"/>
      <c r="FA880" s="209"/>
      <c r="FB880" s="209"/>
      <c r="FC880" s="209"/>
      <c r="FD880" s="209"/>
      <c r="FE880" s="209"/>
      <c r="FF880" s="220"/>
      <c r="FG880" s="220"/>
      <c r="FH880" s="209"/>
      <c r="FI880" s="209"/>
      <c r="FJ880" s="209"/>
      <c r="FK880" s="209"/>
      <c r="FL880" s="209"/>
      <c r="FM880" s="209"/>
      <c r="FN880" s="209"/>
      <c r="FO880" s="209"/>
      <c r="FP880" s="209"/>
      <c r="FQ880" s="209"/>
      <c r="FR880" s="209"/>
      <c r="FS880" s="209"/>
      <c r="FT880" s="209"/>
      <c r="FU880" s="209"/>
      <c r="FV880" s="209"/>
      <c r="FW880" s="209"/>
      <c r="FX880" s="209"/>
      <c r="FY880" s="209"/>
      <c r="FZ880" s="209"/>
      <c r="GA880" s="209"/>
      <c r="GB880" s="209"/>
      <c r="GC880" s="209"/>
      <c r="GD880" s="209"/>
      <c r="GE880" s="209"/>
      <c r="GF880" s="209"/>
      <c r="GG880" s="209"/>
      <c r="GH880" s="209"/>
      <c r="GI880" s="209"/>
      <c r="GJ880" s="209"/>
      <c r="GK880" s="209"/>
      <c r="GL880" s="209"/>
      <c r="GM880" s="209"/>
      <c r="GN880" s="209"/>
      <c r="GO880" s="209"/>
      <c r="GP880" s="209"/>
      <c r="GQ880" s="209"/>
      <c r="GR880" s="209"/>
      <c r="GS880" s="209"/>
      <c r="GT880" s="209"/>
      <c r="GU880" s="209"/>
      <c r="GV880" s="209"/>
      <c r="GW880" s="209"/>
      <c r="GX880" s="209"/>
      <c r="GY880" s="209"/>
      <c r="GZ880" s="209"/>
      <c r="HA880" s="209"/>
      <c r="HB880" s="209"/>
      <c r="HC880" s="209"/>
      <c r="HD880" s="209"/>
      <c r="HE880" s="209"/>
      <c r="HF880" s="209"/>
      <c r="HG880" s="209"/>
      <c r="HH880" s="209"/>
      <c r="HI880" s="209"/>
      <c r="HJ880" s="209"/>
      <c r="HK880" s="209"/>
      <c r="HL880" s="209"/>
      <c r="HM880" s="209"/>
      <c r="HN880" s="209"/>
      <c r="HO880" s="209"/>
      <c r="HP880" s="209"/>
      <c r="HQ880" s="209"/>
      <c r="HR880" s="209"/>
      <c r="HS880" s="209"/>
      <c r="HT880" s="209"/>
      <c r="HU880" s="209"/>
      <c r="HV880" s="209"/>
      <c r="HW880" s="209"/>
      <c r="HX880" s="209"/>
      <c r="HY880" s="209"/>
      <c r="HZ880" s="209"/>
      <c r="IA880" s="209"/>
      <c r="IB880" s="209"/>
      <c r="IC880" s="209"/>
      <c r="ID880" s="209"/>
      <c r="IE880" s="209"/>
      <c r="IF880" s="209"/>
      <c r="IG880" s="209"/>
      <c r="IH880" s="209"/>
      <c r="II880" s="209"/>
      <c r="IJ880" s="209"/>
      <c r="IK880" s="209"/>
      <c r="IL880" s="209"/>
      <c r="IM880" s="209"/>
      <c r="IN880" s="209"/>
      <c r="IO880" s="209"/>
      <c r="IP880" s="209"/>
      <c r="IQ880" s="209"/>
      <c r="IR880" s="209"/>
      <c r="IS880" s="209"/>
      <c r="IT880" s="209"/>
      <c r="IU880" s="209"/>
      <c r="IV880" s="209"/>
      <c r="IW880" s="209"/>
      <c r="IX880" s="209"/>
      <c r="IY880" s="209"/>
      <c r="IZ880" s="209"/>
      <c r="JA880" s="209"/>
      <c r="JB880" s="209"/>
      <c r="JC880" s="209"/>
      <c r="JD880" s="209"/>
      <c r="JE880" s="209"/>
      <c r="JF880" s="209"/>
      <c r="JG880" s="209"/>
    </row>
    <row r="881" spans="102:267" hidden="1">
      <c r="CX881" s="211"/>
      <c r="CY881" s="217"/>
      <c r="CZ881" s="217"/>
      <c r="DA881" s="217"/>
      <c r="DB881" s="462"/>
      <c r="DC881" s="217"/>
      <c r="DD881" s="209"/>
      <c r="DE881" s="209"/>
      <c r="DF881" s="1561"/>
      <c r="DG881" s="1561"/>
      <c r="DH881" s="209"/>
      <c r="DI881" s="209"/>
      <c r="DJ881" s="217"/>
      <c r="DK881" s="209"/>
      <c r="DL881" s="217"/>
      <c r="DM881" s="209"/>
      <c r="DN881" s="209"/>
      <c r="DO881" s="209"/>
      <c r="DP881" s="209"/>
      <c r="DQ881" s="1561"/>
      <c r="DR881" s="209"/>
      <c r="DS881" s="209"/>
      <c r="DT881" s="209"/>
      <c r="DU881" s="209"/>
      <c r="DV881" s="209"/>
      <c r="DW881" s="1561"/>
      <c r="DX881" s="1561"/>
      <c r="DY881" s="209"/>
      <c r="DZ881" s="209"/>
      <c r="EA881" s="209"/>
      <c r="EB881" s="209"/>
      <c r="EC881" s="209"/>
      <c r="ED881" s="209"/>
      <c r="EE881" s="209"/>
      <c r="EF881" s="209"/>
      <c r="EG881" s="209"/>
      <c r="EH881" s="209"/>
      <c r="EI881" s="209"/>
      <c r="EJ881" s="299"/>
      <c r="EK881" s="220"/>
      <c r="EL881" s="209"/>
      <c r="EM881" s="209"/>
      <c r="EN881" s="211"/>
      <c r="EO881" s="211"/>
      <c r="EP881" s="217"/>
      <c r="EQ881" s="209"/>
      <c r="ER881" s="209"/>
      <c r="ES881" s="209"/>
      <c r="ET881" s="209"/>
      <c r="EU881" s="209"/>
      <c r="EV881" s="209"/>
      <c r="EW881" s="209"/>
      <c r="EX881" s="209"/>
      <c r="EY881" s="209"/>
      <c r="EZ881" s="209"/>
      <c r="FA881" s="209"/>
      <c r="FB881" s="209"/>
      <c r="FC881" s="209"/>
      <c r="FD881" s="209"/>
      <c r="FE881" s="209"/>
      <c r="FF881" s="220"/>
      <c r="FG881" s="220"/>
      <c r="FH881" s="209"/>
      <c r="FI881" s="209"/>
      <c r="FJ881" s="209"/>
      <c r="FK881" s="209"/>
      <c r="FL881" s="209"/>
      <c r="FM881" s="209"/>
      <c r="FN881" s="209"/>
      <c r="FO881" s="209"/>
      <c r="FP881" s="209"/>
      <c r="FQ881" s="209"/>
      <c r="FR881" s="209"/>
      <c r="FS881" s="209"/>
      <c r="FT881" s="209"/>
      <c r="FU881" s="209"/>
      <c r="FV881" s="209"/>
      <c r="FW881" s="209"/>
      <c r="FX881" s="209"/>
      <c r="FY881" s="209"/>
      <c r="FZ881" s="209"/>
      <c r="GA881" s="209"/>
      <c r="GB881" s="209"/>
      <c r="GC881" s="209"/>
      <c r="GD881" s="209"/>
      <c r="GE881" s="209"/>
      <c r="GF881" s="209"/>
      <c r="GG881" s="209"/>
      <c r="GH881" s="209"/>
      <c r="GI881" s="209"/>
      <c r="GJ881" s="209"/>
      <c r="GK881" s="209"/>
      <c r="GL881" s="209"/>
      <c r="GM881" s="209"/>
      <c r="GN881" s="209"/>
      <c r="GO881" s="209"/>
      <c r="GP881" s="209"/>
      <c r="GQ881" s="209"/>
      <c r="GR881" s="209"/>
      <c r="GS881" s="209"/>
      <c r="GT881" s="209"/>
      <c r="GU881" s="209"/>
      <c r="GV881" s="209"/>
      <c r="GW881" s="209"/>
      <c r="GX881" s="209"/>
      <c r="GY881" s="209"/>
      <c r="GZ881" s="209"/>
      <c r="HA881" s="209"/>
      <c r="HB881" s="209"/>
      <c r="HC881" s="209"/>
      <c r="HD881" s="209"/>
      <c r="HE881" s="209"/>
      <c r="HF881" s="209"/>
      <c r="HG881" s="209"/>
      <c r="HH881" s="209"/>
      <c r="HI881" s="209"/>
      <c r="HJ881" s="209"/>
      <c r="HK881" s="209"/>
      <c r="HL881" s="209"/>
      <c r="HM881" s="209"/>
      <c r="HN881" s="209"/>
      <c r="HO881" s="209"/>
      <c r="HP881" s="209"/>
      <c r="HQ881" s="209"/>
      <c r="HR881" s="209"/>
      <c r="HS881" s="209"/>
      <c r="HT881" s="209"/>
      <c r="HU881" s="209"/>
      <c r="HV881" s="209"/>
      <c r="HW881" s="209"/>
      <c r="HX881" s="209"/>
      <c r="HY881" s="209"/>
      <c r="HZ881" s="209"/>
      <c r="IA881" s="209"/>
      <c r="IB881" s="209"/>
      <c r="IC881" s="209"/>
      <c r="ID881" s="209"/>
      <c r="IE881" s="209"/>
      <c r="IF881" s="209"/>
      <c r="IG881" s="209"/>
      <c r="IH881" s="209"/>
      <c r="II881" s="209"/>
      <c r="IJ881" s="209"/>
      <c r="IK881" s="209"/>
      <c r="IL881" s="209"/>
      <c r="IM881" s="209"/>
      <c r="IN881" s="209"/>
      <c r="IO881" s="209"/>
      <c r="IP881" s="209"/>
      <c r="IQ881" s="209"/>
      <c r="IR881" s="209"/>
      <c r="IS881" s="209"/>
      <c r="IT881" s="209"/>
      <c r="IU881" s="209"/>
      <c r="IV881" s="209"/>
      <c r="IW881" s="209"/>
      <c r="IX881" s="209"/>
      <c r="IY881" s="209"/>
      <c r="IZ881" s="209"/>
      <c r="JA881" s="209"/>
      <c r="JB881" s="209"/>
      <c r="JC881" s="209"/>
      <c r="JD881" s="209"/>
      <c r="JE881" s="209"/>
      <c r="JF881" s="209"/>
      <c r="JG881" s="209"/>
    </row>
    <row r="882" spans="102:267" hidden="1">
      <c r="CX882" s="211"/>
      <c r="CY882" s="217"/>
      <c r="CZ882" s="217"/>
      <c r="DA882" s="217"/>
      <c r="DB882" s="462"/>
      <c r="DC882" s="217"/>
      <c r="DD882" s="209"/>
      <c r="DE882" s="209"/>
      <c r="DF882" s="1561"/>
      <c r="DG882" s="1561"/>
      <c r="DH882" s="209"/>
      <c r="DI882" s="209"/>
      <c r="DJ882" s="217"/>
      <c r="DK882" s="209"/>
      <c r="DL882" s="217"/>
      <c r="DM882" s="209"/>
      <c r="DN882" s="209"/>
      <c r="DO882" s="209"/>
      <c r="DP882" s="209"/>
      <c r="DQ882" s="1561"/>
      <c r="DR882" s="209"/>
      <c r="DS882" s="209"/>
      <c r="DT882" s="209"/>
      <c r="DU882" s="209"/>
      <c r="DV882" s="209"/>
      <c r="DW882" s="1561"/>
      <c r="DX882" s="1561"/>
      <c r="DY882" s="209"/>
      <c r="DZ882" s="209"/>
      <c r="EA882" s="209"/>
      <c r="EB882" s="209"/>
      <c r="EC882" s="209"/>
      <c r="ED882" s="209"/>
      <c r="EE882" s="209"/>
      <c r="EF882" s="209"/>
      <c r="EG882" s="209"/>
      <c r="EH882" s="209"/>
      <c r="EI882" s="209"/>
      <c r="EJ882" s="299"/>
      <c r="EK882" s="220"/>
      <c r="EL882" s="209"/>
      <c r="EM882" s="209"/>
      <c r="EN882" s="211"/>
      <c r="EO882" s="211"/>
      <c r="EP882" s="217"/>
      <c r="EQ882" s="209"/>
      <c r="ER882" s="209"/>
      <c r="ES882" s="209"/>
      <c r="ET882" s="209"/>
      <c r="EU882" s="209"/>
      <c r="EV882" s="209"/>
      <c r="EW882" s="209"/>
      <c r="EX882" s="209"/>
      <c r="EY882" s="209"/>
      <c r="EZ882" s="209"/>
      <c r="FA882" s="209"/>
      <c r="FB882" s="209"/>
      <c r="FC882" s="209"/>
      <c r="FD882" s="209"/>
      <c r="FE882" s="209"/>
      <c r="FF882" s="220"/>
      <c r="FG882" s="220"/>
      <c r="FH882" s="209"/>
      <c r="FI882" s="209"/>
      <c r="FJ882" s="209"/>
      <c r="FK882" s="209"/>
      <c r="FL882" s="209"/>
      <c r="FM882" s="209"/>
      <c r="FN882" s="209"/>
      <c r="FO882" s="209"/>
      <c r="FP882" s="209"/>
      <c r="FQ882" s="209"/>
      <c r="FR882" s="209"/>
      <c r="FS882" s="209"/>
      <c r="FT882" s="209"/>
      <c r="FU882" s="209"/>
      <c r="FV882" s="209"/>
      <c r="FW882" s="209"/>
      <c r="FX882" s="209"/>
      <c r="FY882" s="209"/>
      <c r="FZ882" s="209"/>
      <c r="GA882" s="209"/>
      <c r="GB882" s="209"/>
      <c r="GC882" s="209"/>
      <c r="GD882" s="209"/>
      <c r="GE882" s="209"/>
      <c r="GF882" s="209"/>
      <c r="GG882" s="209"/>
      <c r="GH882" s="209"/>
      <c r="GI882" s="209"/>
      <c r="GJ882" s="209"/>
      <c r="GK882" s="209"/>
      <c r="GL882" s="209"/>
      <c r="GM882" s="209"/>
      <c r="GN882" s="209"/>
      <c r="GO882" s="209"/>
      <c r="GP882" s="209"/>
      <c r="GQ882" s="209"/>
      <c r="GR882" s="209"/>
      <c r="GS882" s="209"/>
      <c r="GT882" s="209"/>
      <c r="GU882" s="209"/>
      <c r="GV882" s="209"/>
      <c r="GW882" s="209"/>
      <c r="GX882" s="209"/>
      <c r="GY882" s="209"/>
      <c r="GZ882" s="209"/>
      <c r="HA882" s="209"/>
      <c r="HB882" s="209"/>
      <c r="HC882" s="209"/>
      <c r="HD882" s="209"/>
      <c r="HE882" s="209"/>
      <c r="HF882" s="209"/>
      <c r="HG882" s="209"/>
      <c r="HH882" s="209"/>
      <c r="HI882" s="209"/>
      <c r="HJ882" s="209"/>
      <c r="HK882" s="209"/>
      <c r="HL882" s="209"/>
      <c r="HM882" s="209"/>
      <c r="HN882" s="209"/>
      <c r="HO882" s="209"/>
      <c r="HP882" s="209"/>
      <c r="HQ882" s="209"/>
      <c r="HR882" s="209"/>
      <c r="HS882" s="209"/>
      <c r="HT882" s="209"/>
      <c r="HU882" s="209"/>
      <c r="HV882" s="209"/>
      <c r="HW882" s="209"/>
      <c r="HX882" s="209"/>
      <c r="HY882" s="209"/>
      <c r="HZ882" s="209"/>
      <c r="IA882" s="209"/>
      <c r="IB882" s="209"/>
      <c r="IC882" s="209"/>
      <c r="ID882" s="209"/>
      <c r="IE882" s="209"/>
      <c r="IF882" s="209"/>
      <c r="IG882" s="209"/>
      <c r="IH882" s="209"/>
      <c r="II882" s="209"/>
      <c r="IJ882" s="209"/>
      <c r="IK882" s="209"/>
      <c r="IL882" s="209"/>
      <c r="IM882" s="209"/>
      <c r="IN882" s="209"/>
      <c r="IO882" s="209"/>
      <c r="IP882" s="209"/>
      <c r="IQ882" s="209"/>
      <c r="IR882" s="209"/>
      <c r="IS882" s="209"/>
      <c r="IT882" s="209"/>
      <c r="IU882" s="209"/>
      <c r="IV882" s="209"/>
      <c r="IW882" s="209"/>
      <c r="IX882" s="209"/>
      <c r="IY882" s="209"/>
      <c r="IZ882" s="209"/>
      <c r="JA882" s="209"/>
      <c r="JB882" s="209"/>
      <c r="JC882" s="209"/>
      <c r="JD882" s="209"/>
      <c r="JE882" s="209"/>
      <c r="JF882" s="209"/>
      <c r="JG882" s="209"/>
    </row>
    <row r="883" spans="102:267" hidden="1">
      <c r="CX883" s="211"/>
      <c r="CY883" s="217"/>
      <c r="CZ883" s="217"/>
      <c r="DA883" s="217"/>
      <c r="DB883" s="462"/>
      <c r="DC883" s="217"/>
      <c r="DD883" s="209"/>
      <c r="DE883" s="209"/>
      <c r="DF883" s="1561"/>
      <c r="DG883" s="1561"/>
      <c r="DH883" s="209"/>
      <c r="DI883" s="209"/>
      <c r="DJ883" s="217"/>
      <c r="DK883" s="209"/>
      <c r="DL883" s="217"/>
      <c r="DM883" s="209"/>
      <c r="DN883" s="209"/>
      <c r="DO883" s="209"/>
      <c r="DP883" s="209"/>
      <c r="DQ883" s="1561"/>
      <c r="DR883" s="209"/>
      <c r="DS883" s="209"/>
      <c r="DT883" s="209"/>
      <c r="DU883" s="209"/>
      <c r="DV883" s="209"/>
      <c r="DW883" s="1561"/>
      <c r="DX883" s="1561"/>
      <c r="DY883" s="209"/>
      <c r="DZ883" s="209"/>
      <c r="EA883" s="209"/>
      <c r="EB883" s="209"/>
      <c r="EC883" s="209"/>
      <c r="ED883" s="209"/>
      <c r="EE883" s="209"/>
      <c r="EF883" s="209"/>
      <c r="EG883" s="209"/>
      <c r="EH883" s="209"/>
      <c r="EI883" s="209"/>
      <c r="EJ883" s="299"/>
      <c r="EK883" s="220"/>
      <c r="EL883" s="209"/>
      <c r="EM883" s="209"/>
      <c r="EN883" s="211"/>
      <c r="EO883" s="211"/>
      <c r="EP883" s="217"/>
      <c r="EQ883" s="209"/>
      <c r="ER883" s="209"/>
      <c r="ES883" s="209"/>
      <c r="ET883" s="209"/>
      <c r="EU883" s="209"/>
      <c r="EV883" s="209"/>
      <c r="EW883" s="209"/>
      <c r="EX883" s="209"/>
      <c r="EY883" s="209"/>
      <c r="EZ883" s="209"/>
      <c r="FA883" s="209"/>
      <c r="FB883" s="209"/>
      <c r="FC883" s="209"/>
      <c r="FD883" s="209"/>
      <c r="FE883" s="209"/>
      <c r="FF883" s="220"/>
      <c r="FG883" s="220"/>
      <c r="FH883" s="209"/>
      <c r="FI883" s="209"/>
      <c r="FJ883" s="209"/>
      <c r="FK883" s="209"/>
      <c r="FL883" s="209"/>
      <c r="FM883" s="209"/>
      <c r="FN883" s="209"/>
      <c r="FO883" s="209"/>
      <c r="FP883" s="209"/>
      <c r="FQ883" s="209"/>
      <c r="FR883" s="209"/>
      <c r="FS883" s="209"/>
      <c r="FT883" s="209"/>
      <c r="FU883" s="209"/>
      <c r="FV883" s="209"/>
      <c r="FW883" s="209"/>
      <c r="FX883" s="209"/>
      <c r="FY883" s="209"/>
      <c r="FZ883" s="209"/>
      <c r="GA883" s="209"/>
      <c r="GB883" s="209"/>
      <c r="GC883" s="209"/>
      <c r="GD883" s="209"/>
      <c r="GE883" s="209"/>
      <c r="GF883" s="209"/>
      <c r="GG883" s="209"/>
      <c r="GH883" s="209"/>
      <c r="GI883" s="209"/>
      <c r="GJ883" s="209"/>
      <c r="GK883" s="209"/>
      <c r="GL883" s="209"/>
      <c r="GM883" s="209"/>
      <c r="GN883" s="209"/>
      <c r="GO883" s="209"/>
      <c r="GP883" s="209"/>
      <c r="GQ883" s="209"/>
      <c r="GR883" s="209"/>
      <c r="GS883" s="209"/>
      <c r="GT883" s="209"/>
      <c r="GU883" s="209"/>
      <c r="GV883" s="209"/>
      <c r="GW883" s="209"/>
      <c r="GX883" s="209"/>
      <c r="GY883" s="209"/>
      <c r="GZ883" s="209"/>
      <c r="HA883" s="209"/>
      <c r="HB883" s="209"/>
      <c r="HC883" s="209"/>
      <c r="HD883" s="209"/>
      <c r="HE883" s="209"/>
      <c r="HF883" s="209"/>
      <c r="HG883" s="209"/>
      <c r="HH883" s="209"/>
      <c r="HI883" s="209"/>
      <c r="HJ883" s="209"/>
      <c r="HK883" s="209"/>
      <c r="HL883" s="209"/>
      <c r="HM883" s="209"/>
      <c r="HN883" s="209"/>
      <c r="HO883" s="209"/>
      <c r="HP883" s="209"/>
      <c r="HQ883" s="209"/>
      <c r="HR883" s="209"/>
      <c r="HS883" s="209"/>
      <c r="HT883" s="209"/>
      <c r="HU883" s="209"/>
      <c r="HV883" s="209"/>
      <c r="HW883" s="209"/>
      <c r="HX883" s="209"/>
      <c r="HY883" s="209"/>
      <c r="HZ883" s="209"/>
      <c r="IA883" s="209"/>
      <c r="IB883" s="209"/>
      <c r="IC883" s="209"/>
      <c r="ID883" s="209"/>
      <c r="IE883" s="209"/>
      <c r="IF883" s="209"/>
      <c r="IG883" s="209"/>
      <c r="IH883" s="209"/>
      <c r="II883" s="209"/>
      <c r="IJ883" s="209"/>
      <c r="IK883" s="209"/>
      <c r="IL883" s="209"/>
      <c r="IM883" s="209"/>
      <c r="IN883" s="209"/>
      <c r="IO883" s="209"/>
      <c r="IP883" s="209"/>
      <c r="IQ883" s="209"/>
      <c r="IR883" s="209"/>
      <c r="IS883" s="209"/>
      <c r="IT883" s="209"/>
      <c r="IU883" s="209"/>
      <c r="IV883" s="209"/>
      <c r="IW883" s="209"/>
      <c r="IX883" s="209"/>
      <c r="IY883" s="209"/>
      <c r="IZ883" s="209"/>
      <c r="JA883" s="209"/>
      <c r="JB883" s="209"/>
      <c r="JC883" s="209"/>
      <c r="JD883" s="209"/>
      <c r="JE883" s="209"/>
      <c r="JF883" s="209"/>
      <c r="JG883" s="209"/>
    </row>
    <row r="884" spans="102:267" hidden="1">
      <c r="CX884" s="211"/>
      <c r="CY884" s="217"/>
      <c r="CZ884" s="217"/>
      <c r="DA884" s="217"/>
      <c r="DB884" s="462"/>
      <c r="DC884" s="217"/>
      <c r="DD884" s="209"/>
      <c r="DE884" s="209"/>
      <c r="DF884" s="1561"/>
      <c r="DG884" s="1561"/>
      <c r="DH884" s="209"/>
      <c r="DI884" s="209"/>
      <c r="DJ884" s="217"/>
      <c r="DK884" s="209"/>
      <c r="DL884" s="217"/>
      <c r="DM884" s="209"/>
      <c r="DN884" s="209"/>
      <c r="DO884" s="209"/>
      <c r="DP884" s="209"/>
      <c r="DQ884" s="1561"/>
      <c r="DR884" s="209"/>
      <c r="DS884" s="209"/>
      <c r="DT884" s="209"/>
      <c r="DU884" s="209"/>
      <c r="DV884" s="209"/>
      <c r="DW884" s="1561"/>
      <c r="DX884" s="1561"/>
      <c r="DY884" s="209"/>
      <c r="DZ884" s="209"/>
      <c r="EA884" s="209"/>
      <c r="EB884" s="209"/>
      <c r="EC884" s="209"/>
      <c r="ED884" s="209"/>
      <c r="EE884" s="209"/>
      <c r="EF884" s="209"/>
      <c r="EG884" s="209"/>
      <c r="EH884" s="209"/>
      <c r="EI884" s="209"/>
      <c r="EJ884" s="299"/>
      <c r="EK884" s="220"/>
      <c r="EL884" s="209"/>
      <c r="EM884" s="209"/>
      <c r="EN884" s="211"/>
      <c r="EO884" s="211"/>
      <c r="EP884" s="217"/>
      <c r="EQ884" s="209"/>
      <c r="ER884" s="209"/>
      <c r="ES884" s="209"/>
      <c r="ET884" s="209"/>
      <c r="EU884" s="209"/>
      <c r="EV884" s="209"/>
      <c r="EW884" s="209"/>
      <c r="EX884" s="209"/>
      <c r="EY884" s="209"/>
      <c r="EZ884" s="209"/>
      <c r="FA884" s="209"/>
      <c r="FB884" s="209"/>
      <c r="FC884" s="209"/>
      <c r="FD884" s="209"/>
      <c r="FE884" s="209"/>
      <c r="FF884" s="220"/>
      <c r="FG884" s="220"/>
      <c r="FH884" s="209"/>
      <c r="FI884" s="209"/>
      <c r="FJ884" s="209"/>
      <c r="FK884" s="209"/>
      <c r="FL884" s="209"/>
      <c r="FM884" s="209"/>
      <c r="FN884" s="209"/>
      <c r="FO884" s="209"/>
      <c r="FP884" s="209"/>
      <c r="FQ884" s="209"/>
      <c r="FR884" s="209"/>
      <c r="FS884" s="209"/>
      <c r="FT884" s="209"/>
      <c r="FU884" s="209"/>
      <c r="FV884" s="209"/>
      <c r="FW884" s="209"/>
      <c r="FX884" s="209"/>
      <c r="FY884" s="209"/>
      <c r="FZ884" s="209"/>
      <c r="GA884" s="209"/>
      <c r="GB884" s="209"/>
      <c r="GC884" s="209"/>
      <c r="GD884" s="209"/>
      <c r="GE884" s="209"/>
      <c r="GF884" s="209"/>
      <c r="GG884" s="209"/>
      <c r="GH884" s="209"/>
      <c r="GI884" s="209"/>
      <c r="GJ884" s="209"/>
      <c r="GK884" s="209"/>
      <c r="GL884" s="209"/>
      <c r="GM884" s="209"/>
      <c r="GN884" s="209"/>
      <c r="GO884" s="209"/>
      <c r="GP884" s="209"/>
      <c r="GQ884" s="209"/>
      <c r="GR884" s="209"/>
      <c r="GS884" s="209"/>
      <c r="GT884" s="209"/>
      <c r="GU884" s="209"/>
      <c r="GV884" s="209"/>
      <c r="GW884" s="209"/>
      <c r="GX884" s="209"/>
      <c r="GY884" s="209"/>
      <c r="GZ884" s="209"/>
      <c r="HA884" s="209"/>
      <c r="HB884" s="209"/>
      <c r="HC884" s="209"/>
      <c r="HD884" s="209"/>
      <c r="HE884" s="209"/>
      <c r="HF884" s="209"/>
      <c r="HG884" s="209"/>
      <c r="HH884" s="209"/>
      <c r="HI884" s="209"/>
      <c r="HJ884" s="209"/>
      <c r="HK884" s="209"/>
      <c r="HL884" s="209"/>
      <c r="HM884" s="209"/>
      <c r="HN884" s="209"/>
      <c r="HO884" s="209"/>
      <c r="HP884" s="209"/>
      <c r="HQ884" s="209"/>
      <c r="HR884" s="209"/>
      <c r="HS884" s="209"/>
      <c r="HT884" s="209"/>
      <c r="HU884" s="209"/>
      <c r="HV884" s="209"/>
      <c r="HW884" s="209"/>
      <c r="HX884" s="209"/>
      <c r="HY884" s="209"/>
      <c r="HZ884" s="209"/>
      <c r="IA884" s="209"/>
      <c r="IB884" s="209"/>
      <c r="IC884" s="209"/>
      <c r="ID884" s="209"/>
      <c r="IE884" s="209"/>
      <c r="IF884" s="209"/>
      <c r="IG884" s="209"/>
      <c r="IH884" s="209"/>
      <c r="II884" s="209"/>
      <c r="IJ884" s="209"/>
      <c r="IK884" s="209"/>
      <c r="IL884" s="209"/>
      <c r="IM884" s="209"/>
      <c r="IN884" s="209"/>
      <c r="IO884" s="209"/>
      <c r="IP884" s="209"/>
      <c r="IQ884" s="209"/>
      <c r="IR884" s="209"/>
      <c r="IS884" s="209"/>
      <c r="IT884" s="209"/>
      <c r="IU884" s="209"/>
      <c r="IV884" s="209"/>
      <c r="IW884" s="209"/>
      <c r="IX884" s="209"/>
      <c r="IY884" s="209"/>
      <c r="IZ884" s="209"/>
      <c r="JA884" s="209"/>
      <c r="JB884" s="209"/>
      <c r="JC884" s="209"/>
      <c r="JD884" s="209"/>
      <c r="JE884" s="209"/>
      <c r="JF884" s="209"/>
      <c r="JG884" s="209"/>
    </row>
    <row r="885" spans="102:267" hidden="1">
      <c r="CX885" s="211"/>
      <c r="CY885" s="217"/>
      <c r="CZ885" s="217"/>
      <c r="DA885" s="217"/>
      <c r="DB885" s="462"/>
      <c r="DC885" s="217"/>
      <c r="DD885" s="209"/>
      <c r="DE885" s="209"/>
      <c r="DF885" s="1561"/>
      <c r="DG885" s="1561"/>
      <c r="DH885" s="209"/>
      <c r="DI885" s="209"/>
      <c r="DJ885" s="217"/>
      <c r="DK885" s="209"/>
      <c r="DL885" s="217"/>
      <c r="DM885" s="209"/>
      <c r="DN885" s="209"/>
      <c r="DO885" s="209"/>
      <c r="DP885" s="209"/>
      <c r="DQ885" s="1561"/>
      <c r="DR885" s="209"/>
      <c r="DS885" s="209"/>
      <c r="DT885" s="209"/>
      <c r="DU885" s="209"/>
      <c r="DV885" s="209"/>
      <c r="DW885" s="1561"/>
      <c r="DX885" s="1561"/>
      <c r="DY885" s="209"/>
      <c r="DZ885" s="209"/>
      <c r="EA885" s="209"/>
      <c r="EB885" s="209"/>
      <c r="EC885" s="209"/>
      <c r="ED885" s="209"/>
      <c r="EE885" s="209"/>
      <c r="EF885" s="209"/>
      <c r="EG885" s="209"/>
      <c r="EH885" s="209"/>
      <c r="EI885" s="209"/>
      <c r="EJ885" s="299"/>
      <c r="EK885" s="220"/>
      <c r="EL885" s="209"/>
      <c r="EM885" s="209"/>
      <c r="EN885" s="211"/>
      <c r="EO885" s="211"/>
      <c r="EP885" s="217"/>
      <c r="EQ885" s="209"/>
      <c r="ER885" s="209"/>
      <c r="ES885" s="209"/>
      <c r="ET885" s="209"/>
      <c r="EU885" s="209"/>
      <c r="EV885" s="209"/>
      <c r="EW885" s="209"/>
      <c r="EX885" s="209"/>
      <c r="EY885" s="209"/>
      <c r="EZ885" s="209"/>
      <c r="FA885" s="209"/>
      <c r="FB885" s="209"/>
      <c r="FC885" s="209"/>
      <c r="FD885" s="209"/>
      <c r="FE885" s="209"/>
      <c r="FF885" s="220"/>
      <c r="FG885" s="220"/>
      <c r="FH885" s="209"/>
      <c r="FI885" s="209"/>
      <c r="FJ885" s="209"/>
      <c r="FK885" s="209"/>
      <c r="FL885" s="209"/>
      <c r="FM885" s="209"/>
      <c r="FN885" s="209"/>
      <c r="FO885" s="209"/>
      <c r="FP885" s="209"/>
      <c r="FQ885" s="209"/>
      <c r="FR885" s="209"/>
      <c r="FS885" s="209"/>
      <c r="FT885" s="209"/>
      <c r="FU885" s="209"/>
      <c r="FV885" s="209"/>
      <c r="FW885" s="209"/>
      <c r="FX885" s="209"/>
      <c r="FY885" s="209"/>
      <c r="FZ885" s="209"/>
      <c r="GA885" s="209"/>
      <c r="GB885" s="209"/>
      <c r="GC885" s="209"/>
      <c r="GD885" s="209"/>
      <c r="GE885" s="209"/>
      <c r="GF885" s="209"/>
      <c r="GG885" s="209"/>
      <c r="GH885" s="209"/>
      <c r="GI885" s="209"/>
      <c r="GJ885" s="209"/>
      <c r="GK885" s="209"/>
      <c r="GL885" s="209"/>
      <c r="GM885" s="209"/>
      <c r="GN885" s="209"/>
      <c r="GO885" s="209"/>
      <c r="GP885" s="209"/>
      <c r="GQ885" s="209"/>
      <c r="GR885" s="209"/>
      <c r="GS885" s="209"/>
      <c r="GT885" s="209"/>
      <c r="GU885" s="209"/>
      <c r="GV885" s="209"/>
      <c r="GW885" s="209"/>
      <c r="GX885" s="209"/>
      <c r="GY885" s="209"/>
      <c r="GZ885" s="209"/>
      <c r="HA885" s="209"/>
      <c r="HB885" s="209"/>
      <c r="HC885" s="209"/>
      <c r="HD885" s="209"/>
      <c r="HE885" s="209"/>
      <c r="HF885" s="209"/>
      <c r="HG885" s="209"/>
      <c r="HH885" s="209"/>
      <c r="HI885" s="209"/>
      <c r="HJ885" s="209"/>
      <c r="HK885" s="209"/>
      <c r="HL885" s="209"/>
      <c r="HM885" s="209"/>
      <c r="HN885" s="209"/>
      <c r="HO885" s="209"/>
      <c r="HP885" s="209"/>
      <c r="HQ885" s="209"/>
      <c r="HR885" s="209"/>
      <c r="HS885" s="209"/>
      <c r="HT885" s="209"/>
      <c r="HU885" s="209"/>
      <c r="HV885" s="209"/>
      <c r="HW885" s="209"/>
      <c r="HX885" s="209"/>
      <c r="HY885" s="209"/>
      <c r="HZ885" s="209"/>
      <c r="IA885" s="209"/>
      <c r="IB885" s="209"/>
      <c r="IC885" s="209"/>
      <c r="ID885" s="209"/>
      <c r="IE885" s="209"/>
      <c r="IF885" s="209"/>
      <c r="IG885" s="209"/>
      <c r="IH885" s="209"/>
      <c r="II885" s="209"/>
      <c r="IJ885" s="209"/>
      <c r="IK885" s="209"/>
      <c r="IL885" s="209"/>
      <c r="IM885" s="209"/>
      <c r="IN885" s="209"/>
      <c r="IO885" s="209"/>
      <c r="IP885" s="209"/>
      <c r="IQ885" s="209"/>
      <c r="IR885" s="209"/>
      <c r="IS885" s="209"/>
      <c r="IT885" s="209"/>
      <c r="IU885" s="209"/>
      <c r="IV885" s="209"/>
      <c r="IW885" s="209"/>
      <c r="IX885" s="209"/>
      <c r="IY885" s="209"/>
      <c r="IZ885" s="209"/>
      <c r="JA885" s="209"/>
      <c r="JB885" s="209"/>
      <c r="JC885" s="209"/>
      <c r="JD885" s="209"/>
      <c r="JE885" s="209"/>
      <c r="JF885" s="209"/>
      <c r="JG885" s="209"/>
    </row>
    <row r="886" spans="102:267" hidden="1">
      <c r="CX886" s="211"/>
      <c r="CY886" s="217"/>
      <c r="CZ886" s="217"/>
      <c r="DA886" s="217"/>
      <c r="DB886" s="462"/>
      <c r="DC886" s="217"/>
      <c r="DD886" s="209"/>
      <c r="DE886" s="209"/>
      <c r="DF886" s="1561"/>
      <c r="DG886" s="1561"/>
      <c r="DH886" s="209"/>
      <c r="DI886" s="209"/>
      <c r="DJ886" s="217"/>
      <c r="DK886" s="209"/>
      <c r="DL886" s="217"/>
      <c r="DM886" s="209"/>
      <c r="DN886" s="209"/>
      <c r="DO886" s="209"/>
      <c r="DP886" s="209"/>
      <c r="DQ886" s="1561"/>
      <c r="DR886" s="209"/>
      <c r="DS886" s="209"/>
      <c r="DT886" s="209"/>
      <c r="DU886" s="209"/>
      <c r="DV886" s="209"/>
      <c r="DW886" s="1561"/>
      <c r="DX886" s="1561"/>
      <c r="DY886" s="209"/>
      <c r="DZ886" s="209"/>
      <c r="EA886" s="209"/>
      <c r="EB886" s="209"/>
      <c r="EC886" s="209"/>
      <c r="ED886" s="209"/>
      <c r="EE886" s="209"/>
      <c r="EF886" s="209"/>
      <c r="EG886" s="209"/>
      <c r="EH886" s="209"/>
      <c r="EI886" s="209"/>
      <c r="EJ886" s="299"/>
      <c r="EK886" s="220"/>
      <c r="EL886" s="209"/>
      <c r="EM886" s="209"/>
      <c r="EN886" s="211"/>
      <c r="EO886" s="211"/>
      <c r="EP886" s="217"/>
      <c r="EQ886" s="209"/>
      <c r="ER886" s="209"/>
      <c r="ES886" s="209"/>
      <c r="ET886" s="209"/>
      <c r="EU886" s="209"/>
      <c r="EV886" s="209"/>
      <c r="EW886" s="209"/>
      <c r="EX886" s="209"/>
      <c r="EY886" s="209"/>
      <c r="EZ886" s="209"/>
      <c r="FA886" s="209"/>
      <c r="FB886" s="209"/>
      <c r="FC886" s="209"/>
      <c r="FD886" s="209"/>
      <c r="FE886" s="209"/>
      <c r="FF886" s="220"/>
      <c r="FG886" s="220"/>
      <c r="FH886" s="209"/>
      <c r="FI886" s="209"/>
      <c r="FJ886" s="209"/>
      <c r="FK886" s="209"/>
      <c r="FL886" s="209"/>
      <c r="FM886" s="209"/>
      <c r="FN886" s="209"/>
      <c r="FO886" s="209"/>
      <c r="FP886" s="209"/>
      <c r="FQ886" s="209"/>
      <c r="FR886" s="209"/>
      <c r="FS886" s="209"/>
      <c r="FT886" s="209"/>
      <c r="FU886" s="209"/>
      <c r="FV886" s="209"/>
      <c r="FW886" s="209"/>
      <c r="FX886" s="209"/>
      <c r="FY886" s="209"/>
      <c r="FZ886" s="209"/>
      <c r="GA886" s="209"/>
      <c r="GB886" s="209"/>
      <c r="GC886" s="209"/>
      <c r="GD886" s="209"/>
      <c r="GE886" s="209"/>
      <c r="GF886" s="209"/>
      <c r="GG886" s="209"/>
      <c r="GH886" s="209"/>
      <c r="GI886" s="209"/>
      <c r="GJ886" s="209"/>
      <c r="GK886" s="209"/>
      <c r="GL886" s="209"/>
      <c r="GM886" s="209"/>
      <c r="GN886" s="209"/>
      <c r="GO886" s="209"/>
      <c r="GP886" s="209"/>
      <c r="GQ886" s="209"/>
      <c r="GR886" s="209"/>
      <c r="GS886" s="209"/>
      <c r="GT886" s="209"/>
      <c r="GU886" s="209"/>
      <c r="GV886" s="209"/>
      <c r="GW886" s="209"/>
      <c r="GX886" s="209"/>
      <c r="GY886" s="209"/>
      <c r="GZ886" s="209"/>
      <c r="HA886" s="209"/>
      <c r="HB886" s="209"/>
      <c r="HC886" s="209"/>
      <c r="HD886" s="209"/>
      <c r="HE886" s="209"/>
      <c r="HF886" s="209"/>
      <c r="HG886" s="209"/>
      <c r="HH886" s="209"/>
      <c r="HI886" s="209"/>
      <c r="HJ886" s="209"/>
      <c r="HK886" s="209"/>
      <c r="HL886" s="209"/>
      <c r="HM886" s="209"/>
      <c r="HN886" s="209"/>
      <c r="HO886" s="209"/>
      <c r="HP886" s="209"/>
      <c r="HQ886" s="209"/>
      <c r="HR886" s="209"/>
      <c r="HS886" s="209"/>
      <c r="HT886" s="209"/>
      <c r="HU886" s="209"/>
      <c r="HV886" s="209"/>
      <c r="HW886" s="209"/>
      <c r="HX886" s="209"/>
      <c r="HY886" s="209"/>
      <c r="HZ886" s="209"/>
      <c r="IA886" s="209"/>
      <c r="IB886" s="209"/>
      <c r="IC886" s="209"/>
      <c r="ID886" s="209"/>
      <c r="IE886" s="209"/>
      <c r="IF886" s="209"/>
      <c r="IG886" s="209"/>
      <c r="IH886" s="209"/>
      <c r="II886" s="209"/>
      <c r="IJ886" s="209"/>
      <c r="IK886" s="209"/>
      <c r="IL886" s="209"/>
      <c r="IM886" s="209"/>
      <c r="IN886" s="209"/>
      <c r="IO886" s="209"/>
      <c r="IP886" s="209"/>
      <c r="IQ886" s="209"/>
      <c r="IR886" s="209"/>
      <c r="IS886" s="209"/>
      <c r="IT886" s="209"/>
      <c r="IU886" s="209"/>
      <c r="IV886" s="209"/>
      <c r="IW886" s="209"/>
      <c r="IX886" s="209"/>
      <c r="IY886" s="209"/>
      <c r="IZ886" s="209"/>
      <c r="JA886" s="209"/>
      <c r="JB886" s="209"/>
      <c r="JC886" s="209"/>
      <c r="JD886" s="209"/>
      <c r="JE886" s="209"/>
      <c r="JF886" s="209"/>
      <c r="JG886" s="209"/>
    </row>
    <row r="887" spans="102:267" hidden="1">
      <c r="CX887" s="211"/>
      <c r="CY887" s="217"/>
      <c r="CZ887" s="217"/>
      <c r="DA887" s="217"/>
      <c r="DB887" s="462"/>
      <c r="DC887" s="217"/>
      <c r="DD887" s="209"/>
      <c r="DE887" s="209"/>
      <c r="DF887" s="1561"/>
      <c r="DG887" s="1561"/>
      <c r="DH887" s="209"/>
      <c r="DI887" s="209"/>
      <c r="DJ887" s="217"/>
      <c r="DK887" s="209"/>
      <c r="DL887" s="217"/>
      <c r="DM887" s="209"/>
      <c r="DN887" s="209"/>
      <c r="DO887" s="209"/>
      <c r="DP887" s="209"/>
      <c r="DQ887" s="1561"/>
      <c r="DR887" s="209"/>
      <c r="DS887" s="209"/>
      <c r="DT887" s="209"/>
      <c r="DU887" s="209"/>
      <c r="DV887" s="209"/>
      <c r="DW887" s="1561"/>
      <c r="DX887" s="1561"/>
      <c r="DY887" s="209"/>
      <c r="DZ887" s="209"/>
      <c r="EA887" s="209"/>
      <c r="EB887" s="209"/>
      <c r="EC887" s="209"/>
      <c r="ED887" s="209"/>
      <c r="EE887" s="209"/>
      <c r="EF887" s="209"/>
      <c r="EG887" s="209"/>
      <c r="EH887" s="209"/>
      <c r="EI887" s="209"/>
      <c r="EJ887" s="299"/>
      <c r="EK887" s="220"/>
      <c r="EL887" s="209"/>
      <c r="EM887" s="209"/>
      <c r="EN887" s="211"/>
      <c r="EO887" s="211"/>
      <c r="EP887" s="217"/>
      <c r="EQ887" s="209"/>
      <c r="ER887" s="209"/>
      <c r="ES887" s="209"/>
      <c r="ET887" s="209"/>
      <c r="EU887" s="209"/>
      <c r="EV887" s="209"/>
      <c r="EW887" s="209"/>
      <c r="EX887" s="209"/>
      <c r="EY887" s="209"/>
      <c r="EZ887" s="209"/>
      <c r="FA887" s="209"/>
      <c r="FB887" s="209"/>
      <c r="FC887" s="209"/>
      <c r="FD887" s="209"/>
      <c r="FE887" s="209"/>
      <c r="FF887" s="220"/>
      <c r="FG887" s="220"/>
      <c r="FH887" s="209"/>
      <c r="FI887" s="209"/>
      <c r="FJ887" s="209"/>
      <c r="FK887" s="209"/>
      <c r="FL887" s="209"/>
      <c r="FM887" s="209"/>
      <c r="FN887" s="209"/>
      <c r="FO887" s="209"/>
      <c r="FP887" s="209"/>
      <c r="FQ887" s="209"/>
      <c r="FR887" s="209"/>
      <c r="FS887" s="209"/>
      <c r="FT887" s="209"/>
      <c r="FU887" s="209"/>
      <c r="FV887" s="209"/>
      <c r="FW887" s="209"/>
      <c r="FX887" s="209"/>
      <c r="FY887" s="209"/>
      <c r="FZ887" s="209"/>
      <c r="GA887" s="209"/>
      <c r="GB887" s="209"/>
      <c r="GC887" s="209"/>
      <c r="GD887" s="209"/>
      <c r="GE887" s="209"/>
      <c r="GF887" s="209"/>
      <c r="GG887" s="209"/>
      <c r="GH887" s="209"/>
      <c r="GI887" s="209"/>
      <c r="GJ887" s="209"/>
      <c r="GK887" s="209"/>
      <c r="GL887" s="209"/>
      <c r="GM887" s="209"/>
      <c r="GN887" s="209"/>
      <c r="GO887" s="209"/>
      <c r="GP887" s="209"/>
      <c r="GQ887" s="209"/>
      <c r="GR887" s="209"/>
      <c r="GS887" s="209"/>
      <c r="GT887" s="209"/>
      <c r="GU887" s="209"/>
      <c r="GV887" s="209"/>
      <c r="GW887" s="209"/>
      <c r="GX887" s="209"/>
      <c r="GY887" s="209"/>
      <c r="GZ887" s="209"/>
      <c r="HA887" s="209"/>
      <c r="HB887" s="209"/>
      <c r="HC887" s="209"/>
      <c r="HD887" s="209"/>
      <c r="HE887" s="209"/>
      <c r="HF887" s="209"/>
      <c r="HG887" s="209"/>
      <c r="HH887" s="209"/>
      <c r="HI887" s="209"/>
      <c r="HJ887" s="209"/>
      <c r="HK887" s="209"/>
      <c r="HL887" s="209"/>
      <c r="HM887" s="209"/>
      <c r="HN887" s="209"/>
      <c r="HO887" s="209"/>
      <c r="HP887" s="209"/>
      <c r="HQ887" s="209"/>
      <c r="HR887" s="209"/>
      <c r="HS887" s="209"/>
      <c r="HT887" s="209"/>
      <c r="HU887" s="209"/>
      <c r="HV887" s="209"/>
      <c r="HW887" s="209"/>
      <c r="HX887" s="209"/>
      <c r="HY887" s="209"/>
      <c r="HZ887" s="209"/>
      <c r="IA887" s="209"/>
      <c r="IB887" s="209"/>
      <c r="IC887" s="209"/>
      <c r="ID887" s="209"/>
      <c r="IE887" s="209"/>
      <c r="IF887" s="209"/>
      <c r="IG887" s="209"/>
      <c r="IH887" s="209"/>
      <c r="II887" s="209"/>
      <c r="IJ887" s="209"/>
      <c r="IK887" s="209"/>
      <c r="IL887" s="209"/>
      <c r="IM887" s="209"/>
      <c r="IN887" s="209"/>
      <c r="IO887" s="209"/>
      <c r="IP887" s="209"/>
      <c r="IQ887" s="209"/>
      <c r="IR887" s="209"/>
      <c r="IS887" s="209"/>
      <c r="IT887" s="209"/>
      <c r="IU887" s="209"/>
      <c r="IV887" s="209"/>
      <c r="IW887" s="209"/>
      <c r="IX887" s="209"/>
      <c r="IY887" s="209"/>
      <c r="IZ887" s="209"/>
      <c r="JA887" s="209"/>
      <c r="JB887" s="209"/>
      <c r="JC887" s="209"/>
      <c r="JD887" s="209"/>
      <c r="JE887" s="209"/>
      <c r="JF887" s="209"/>
      <c r="JG887" s="209"/>
    </row>
    <row r="888" spans="102:267" hidden="1">
      <c r="CX888" s="211"/>
      <c r="CY888" s="217"/>
      <c r="CZ888" s="217"/>
      <c r="DA888" s="217"/>
      <c r="DB888" s="462"/>
      <c r="DC888" s="217"/>
      <c r="DD888" s="209"/>
      <c r="DE888" s="209"/>
      <c r="DF888" s="1561"/>
      <c r="DG888" s="1561"/>
      <c r="DH888" s="209"/>
      <c r="DI888" s="209"/>
      <c r="DJ888" s="217"/>
      <c r="DK888" s="209"/>
      <c r="DL888" s="217"/>
      <c r="DM888" s="209"/>
      <c r="DN888" s="209"/>
      <c r="DO888" s="209"/>
      <c r="DP888" s="209"/>
      <c r="DQ888" s="1561"/>
      <c r="DR888" s="209"/>
      <c r="DS888" s="209"/>
      <c r="DT888" s="209"/>
      <c r="DU888" s="209"/>
      <c r="DV888" s="209"/>
      <c r="DW888" s="1561"/>
      <c r="DX888" s="1561"/>
      <c r="DY888" s="209"/>
      <c r="DZ888" s="209"/>
      <c r="EA888" s="209"/>
      <c r="EB888" s="209"/>
      <c r="EC888" s="209"/>
      <c r="ED888" s="209"/>
      <c r="EE888" s="209"/>
      <c r="EF888" s="209"/>
      <c r="EG888" s="209"/>
      <c r="EH888" s="209"/>
      <c r="EI888" s="209"/>
      <c r="EJ888" s="299"/>
      <c r="EK888" s="220"/>
      <c r="EL888" s="209"/>
      <c r="EM888" s="209"/>
      <c r="EN888" s="211"/>
      <c r="EO888" s="211"/>
      <c r="EP888" s="217"/>
      <c r="EQ888" s="209"/>
      <c r="ER888" s="209"/>
      <c r="ES888" s="209"/>
      <c r="ET888" s="209"/>
      <c r="EU888" s="209"/>
      <c r="EV888" s="209"/>
      <c r="EW888" s="209"/>
      <c r="EX888" s="209"/>
      <c r="EY888" s="209"/>
      <c r="EZ888" s="209"/>
      <c r="FA888" s="209"/>
      <c r="FB888" s="209"/>
      <c r="FC888" s="209"/>
      <c r="FD888" s="209"/>
      <c r="FE888" s="209"/>
      <c r="FF888" s="220"/>
      <c r="FG888" s="220"/>
      <c r="FH888" s="209"/>
      <c r="FI888" s="209"/>
      <c r="FJ888" s="209"/>
      <c r="FK888" s="209"/>
      <c r="FL888" s="209"/>
      <c r="FM888" s="209"/>
      <c r="FN888" s="209"/>
      <c r="FO888" s="209"/>
      <c r="FP888" s="209"/>
      <c r="FQ888" s="209"/>
      <c r="FR888" s="209"/>
      <c r="FS888" s="209"/>
      <c r="FT888" s="209"/>
      <c r="FU888" s="209"/>
      <c r="FV888" s="209"/>
      <c r="FW888" s="209"/>
      <c r="FX888" s="209"/>
      <c r="FY888" s="209"/>
      <c r="FZ888" s="209"/>
      <c r="GA888" s="209"/>
      <c r="GB888" s="209"/>
      <c r="GC888" s="209"/>
      <c r="GD888" s="209"/>
      <c r="GE888" s="209"/>
      <c r="GF888" s="209"/>
      <c r="GG888" s="209"/>
      <c r="GH888" s="209"/>
      <c r="GI888" s="209"/>
      <c r="GJ888" s="209"/>
      <c r="GK888" s="209"/>
      <c r="GL888" s="209"/>
      <c r="GM888" s="209"/>
      <c r="GN888" s="209"/>
      <c r="GO888" s="209"/>
      <c r="GP888" s="209"/>
      <c r="GQ888" s="209"/>
      <c r="GR888" s="209"/>
      <c r="GS888" s="209"/>
      <c r="GT888" s="209"/>
      <c r="GU888" s="209"/>
      <c r="GV888" s="209"/>
      <c r="GW888" s="209"/>
      <c r="GX888" s="209"/>
      <c r="GY888" s="209"/>
      <c r="GZ888" s="209"/>
      <c r="HA888" s="209"/>
      <c r="HB888" s="209"/>
      <c r="HC888" s="209"/>
      <c r="HD888" s="209"/>
      <c r="HE888" s="209"/>
      <c r="HF888" s="209"/>
      <c r="HG888" s="209"/>
      <c r="HH888" s="209"/>
      <c r="HI888" s="209"/>
      <c r="HJ888" s="209"/>
      <c r="HK888" s="209"/>
      <c r="HL888" s="209"/>
      <c r="HM888" s="209"/>
      <c r="HN888" s="209"/>
      <c r="HO888" s="209"/>
      <c r="HP888" s="209"/>
      <c r="HQ888" s="209"/>
      <c r="HR888" s="209"/>
      <c r="HS888" s="209"/>
      <c r="HT888" s="209"/>
      <c r="HU888" s="209"/>
      <c r="HV888" s="209"/>
      <c r="HW888" s="209"/>
      <c r="HX888" s="209"/>
      <c r="HY888" s="209"/>
      <c r="HZ888" s="209"/>
      <c r="IA888" s="209"/>
      <c r="IB888" s="209"/>
      <c r="IC888" s="209"/>
      <c r="ID888" s="209"/>
      <c r="IE888" s="209"/>
      <c r="IF888" s="209"/>
      <c r="IG888" s="209"/>
      <c r="IH888" s="209"/>
      <c r="II888" s="209"/>
      <c r="IJ888" s="209"/>
      <c r="IK888" s="209"/>
      <c r="IL888" s="209"/>
      <c r="IM888" s="209"/>
      <c r="IN888" s="209"/>
      <c r="IO888" s="209"/>
      <c r="IP888" s="209"/>
      <c r="IQ888" s="209"/>
      <c r="IR888" s="209"/>
      <c r="IS888" s="209"/>
      <c r="IT888" s="209"/>
      <c r="IU888" s="209"/>
      <c r="IV888" s="209"/>
      <c r="IW888" s="209"/>
      <c r="IX888" s="209"/>
      <c r="IY888" s="209"/>
      <c r="IZ888" s="209"/>
      <c r="JA888" s="209"/>
      <c r="JB888" s="209"/>
      <c r="JC888" s="209"/>
      <c r="JD888" s="209"/>
      <c r="JE888" s="209"/>
      <c r="JF888" s="209"/>
      <c r="JG888" s="209"/>
    </row>
    <row r="889" spans="102:267" hidden="1">
      <c r="CX889" s="211"/>
      <c r="CY889" s="217"/>
      <c r="CZ889" s="217"/>
      <c r="DA889" s="217"/>
      <c r="DB889" s="462"/>
      <c r="DC889" s="217"/>
      <c r="DD889" s="209"/>
      <c r="DE889" s="209"/>
      <c r="DF889" s="1561"/>
      <c r="DG889" s="1561"/>
      <c r="DH889" s="209"/>
      <c r="DI889" s="209"/>
      <c r="DJ889" s="217"/>
      <c r="DK889" s="209"/>
      <c r="DL889" s="217"/>
      <c r="DM889" s="209"/>
      <c r="DN889" s="209"/>
      <c r="DO889" s="209"/>
      <c r="DP889" s="209"/>
      <c r="DQ889" s="1561"/>
      <c r="DR889" s="209"/>
      <c r="DS889" s="209"/>
      <c r="DT889" s="209"/>
      <c r="DU889" s="209"/>
      <c r="DV889" s="209"/>
      <c r="DW889" s="1561"/>
      <c r="DX889" s="1561"/>
      <c r="DY889" s="209"/>
      <c r="DZ889" s="209"/>
      <c r="EA889" s="209"/>
      <c r="EB889" s="209"/>
      <c r="EC889" s="209"/>
      <c r="ED889" s="209"/>
      <c r="EE889" s="209"/>
      <c r="EF889" s="209"/>
      <c r="EG889" s="209"/>
      <c r="EH889" s="209"/>
      <c r="EI889" s="209"/>
      <c r="EJ889" s="299"/>
      <c r="EK889" s="220"/>
      <c r="EL889" s="209"/>
      <c r="EM889" s="209"/>
      <c r="EN889" s="211"/>
      <c r="EO889" s="211"/>
      <c r="EP889" s="217"/>
      <c r="EQ889" s="209"/>
      <c r="ER889" s="209"/>
      <c r="ES889" s="209"/>
      <c r="ET889" s="209"/>
      <c r="EU889" s="209"/>
      <c r="EV889" s="209"/>
      <c r="EW889" s="209"/>
      <c r="EX889" s="209"/>
      <c r="EY889" s="209"/>
      <c r="EZ889" s="209"/>
      <c r="FA889" s="209"/>
      <c r="FB889" s="209"/>
      <c r="FC889" s="209"/>
      <c r="FD889" s="209"/>
      <c r="FE889" s="209"/>
      <c r="FF889" s="220"/>
      <c r="FG889" s="220"/>
      <c r="FH889" s="209"/>
      <c r="FI889" s="209"/>
      <c r="FJ889" s="209"/>
      <c r="FK889" s="209"/>
      <c r="FL889" s="209"/>
      <c r="FM889" s="209"/>
      <c r="FN889" s="209"/>
      <c r="FO889" s="209"/>
      <c r="FP889" s="209"/>
      <c r="FQ889" s="209"/>
      <c r="FR889" s="209"/>
      <c r="FS889" s="209"/>
      <c r="FT889" s="209"/>
      <c r="FU889" s="209"/>
      <c r="FV889" s="209"/>
      <c r="FW889" s="209"/>
      <c r="FX889" s="209"/>
      <c r="FY889" s="209"/>
      <c r="FZ889" s="209"/>
      <c r="GA889" s="209"/>
      <c r="GB889" s="209"/>
      <c r="GC889" s="209"/>
      <c r="GD889" s="209"/>
      <c r="GE889" s="209"/>
      <c r="GF889" s="209"/>
      <c r="GG889" s="209"/>
      <c r="GH889" s="209"/>
      <c r="GI889" s="209"/>
      <c r="GJ889" s="209"/>
      <c r="GK889" s="209"/>
      <c r="GL889" s="209"/>
      <c r="GM889" s="209"/>
      <c r="GN889" s="209"/>
      <c r="GO889" s="209"/>
      <c r="GP889" s="209"/>
      <c r="GQ889" s="209"/>
      <c r="GR889" s="209"/>
      <c r="GS889" s="209"/>
      <c r="GT889" s="209"/>
      <c r="GU889" s="209"/>
      <c r="GV889" s="209"/>
      <c r="GW889" s="209"/>
      <c r="GX889" s="209"/>
      <c r="GY889" s="209"/>
      <c r="GZ889" s="209"/>
      <c r="HA889" s="209"/>
      <c r="HB889" s="209"/>
      <c r="HC889" s="209"/>
      <c r="HD889" s="209"/>
      <c r="HE889" s="209"/>
      <c r="HF889" s="209"/>
      <c r="HG889" s="209"/>
      <c r="HH889" s="209"/>
      <c r="HI889" s="209"/>
      <c r="HJ889" s="209"/>
      <c r="HK889" s="209"/>
      <c r="HL889" s="209"/>
      <c r="HM889" s="209"/>
      <c r="HN889" s="209"/>
      <c r="HO889" s="209"/>
      <c r="HP889" s="209"/>
      <c r="HQ889" s="209"/>
      <c r="HR889" s="209"/>
      <c r="HS889" s="209"/>
      <c r="HT889" s="209"/>
      <c r="HU889" s="209"/>
      <c r="HV889" s="209"/>
      <c r="HW889" s="209"/>
      <c r="HX889" s="209"/>
      <c r="HY889" s="209"/>
      <c r="HZ889" s="209"/>
      <c r="IA889" s="209"/>
      <c r="IB889" s="209"/>
      <c r="IC889" s="209"/>
      <c r="ID889" s="209"/>
      <c r="IE889" s="209"/>
      <c r="IF889" s="209"/>
      <c r="IG889" s="209"/>
      <c r="IH889" s="209"/>
      <c r="II889" s="209"/>
      <c r="IJ889" s="209"/>
      <c r="IK889" s="209"/>
      <c r="IL889" s="209"/>
      <c r="IM889" s="209"/>
      <c r="IN889" s="209"/>
      <c r="IO889" s="209"/>
      <c r="IP889" s="209"/>
      <c r="IQ889" s="209"/>
      <c r="IR889" s="209"/>
      <c r="IS889" s="209"/>
      <c r="IT889" s="209"/>
      <c r="IU889" s="209"/>
      <c r="IV889" s="209"/>
      <c r="IW889" s="209"/>
      <c r="IX889" s="209"/>
      <c r="IY889" s="209"/>
      <c r="IZ889" s="209"/>
      <c r="JA889" s="209"/>
      <c r="JB889" s="209"/>
      <c r="JC889" s="209"/>
      <c r="JD889" s="209"/>
      <c r="JE889" s="209"/>
      <c r="JF889" s="209"/>
      <c r="JG889" s="209"/>
    </row>
    <row r="890" spans="102:267" hidden="1">
      <c r="CX890" s="211"/>
      <c r="CY890" s="217"/>
      <c r="CZ890" s="217"/>
      <c r="DA890" s="217"/>
      <c r="DB890" s="462"/>
      <c r="DC890" s="217"/>
      <c r="DD890" s="209"/>
      <c r="DE890" s="209"/>
      <c r="DF890" s="1561"/>
      <c r="DG890" s="1561"/>
      <c r="DH890" s="209"/>
      <c r="DI890" s="209"/>
      <c r="DJ890" s="217"/>
      <c r="DK890" s="209"/>
      <c r="DL890" s="217"/>
      <c r="DM890" s="209"/>
      <c r="DN890" s="209"/>
      <c r="DO890" s="209"/>
      <c r="DP890" s="209"/>
      <c r="DQ890" s="1561"/>
      <c r="DR890" s="209"/>
      <c r="DS890" s="209"/>
      <c r="DT890" s="209"/>
      <c r="DU890" s="209"/>
      <c r="DV890" s="209"/>
      <c r="DW890" s="1561"/>
      <c r="DX890" s="1561"/>
      <c r="DY890" s="209"/>
      <c r="DZ890" s="209"/>
      <c r="EA890" s="209"/>
      <c r="EB890" s="209"/>
      <c r="EC890" s="209"/>
      <c r="ED890" s="209"/>
      <c r="EE890" s="209"/>
      <c r="EF890" s="209"/>
      <c r="EG890" s="209"/>
      <c r="EH890" s="209"/>
      <c r="EI890" s="209"/>
      <c r="EJ890" s="299"/>
      <c r="EK890" s="220"/>
      <c r="EL890" s="209"/>
      <c r="EM890" s="209"/>
      <c r="EN890" s="211"/>
      <c r="EO890" s="211"/>
      <c r="EP890" s="217"/>
      <c r="EQ890" s="209"/>
      <c r="ER890" s="209"/>
      <c r="ES890" s="209"/>
      <c r="ET890" s="209"/>
      <c r="EU890" s="209"/>
      <c r="EV890" s="209"/>
      <c r="EW890" s="209"/>
      <c r="EX890" s="209"/>
      <c r="EY890" s="209"/>
      <c r="EZ890" s="209"/>
      <c r="FA890" s="209"/>
      <c r="FB890" s="209"/>
      <c r="FC890" s="209"/>
      <c r="FD890" s="209"/>
      <c r="FE890" s="209"/>
      <c r="FF890" s="220"/>
      <c r="FG890" s="220"/>
      <c r="FH890" s="209"/>
      <c r="FI890" s="209"/>
      <c r="FJ890" s="209"/>
      <c r="FK890" s="209"/>
      <c r="FL890" s="209"/>
      <c r="FM890" s="209"/>
      <c r="FN890" s="209"/>
      <c r="FO890" s="209"/>
      <c r="FP890" s="209"/>
      <c r="FQ890" s="209"/>
      <c r="FR890" s="209"/>
      <c r="FS890" s="209"/>
      <c r="FT890" s="209"/>
      <c r="FU890" s="209"/>
      <c r="FV890" s="209"/>
      <c r="FW890" s="209"/>
      <c r="FX890" s="209"/>
      <c r="FY890" s="209"/>
      <c r="FZ890" s="209"/>
      <c r="GA890" s="209"/>
      <c r="GB890" s="209"/>
      <c r="GC890" s="209"/>
      <c r="GD890" s="209"/>
      <c r="GE890" s="209"/>
      <c r="GF890" s="209"/>
      <c r="GG890" s="209"/>
      <c r="GH890" s="209"/>
      <c r="GI890" s="209"/>
      <c r="GJ890" s="209"/>
      <c r="GK890" s="209"/>
      <c r="GL890" s="209"/>
      <c r="GM890" s="209"/>
      <c r="GN890" s="209"/>
      <c r="GO890" s="209"/>
      <c r="GP890" s="209"/>
      <c r="GQ890" s="209"/>
      <c r="GR890" s="209"/>
      <c r="GS890" s="209"/>
      <c r="GT890" s="209"/>
      <c r="GU890" s="209"/>
      <c r="GV890" s="209"/>
      <c r="GW890" s="209"/>
      <c r="GX890" s="209"/>
      <c r="GY890" s="209"/>
      <c r="GZ890" s="209"/>
      <c r="HA890" s="209"/>
      <c r="HB890" s="209"/>
      <c r="HC890" s="209"/>
      <c r="HD890" s="209"/>
      <c r="HE890" s="209"/>
      <c r="HF890" s="209"/>
      <c r="HG890" s="209"/>
      <c r="HH890" s="209"/>
      <c r="HI890" s="209"/>
      <c r="HJ890" s="209"/>
      <c r="HK890" s="209"/>
      <c r="HL890" s="209"/>
      <c r="HM890" s="209"/>
      <c r="HN890" s="209"/>
      <c r="HO890" s="209"/>
      <c r="HP890" s="209"/>
      <c r="HQ890" s="209"/>
      <c r="HR890" s="209"/>
      <c r="HS890" s="209"/>
      <c r="HT890" s="209"/>
      <c r="HU890" s="209"/>
      <c r="HV890" s="209"/>
      <c r="HW890" s="209"/>
      <c r="HX890" s="209"/>
      <c r="HY890" s="209"/>
      <c r="HZ890" s="209"/>
      <c r="IA890" s="209"/>
      <c r="IB890" s="209"/>
      <c r="IC890" s="209"/>
      <c r="ID890" s="209"/>
      <c r="IE890" s="209"/>
      <c r="IF890" s="209"/>
      <c r="IG890" s="209"/>
      <c r="IH890" s="209"/>
      <c r="II890" s="209"/>
      <c r="IJ890" s="209"/>
      <c r="IK890" s="209"/>
      <c r="IL890" s="209"/>
      <c r="IM890" s="209"/>
      <c r="IN890" s="209"/>
      <c r="IO890" s="209"/>
      <c r="IP890" s="209"/>
      <c r="IQ890" s="209"/>
      <c r="IR890" s="209"/>
      <c r="IS890" s="209"/>
      <c r="IT890" s="209"/>
      <c r="IU890" s="209"/>
      <c r="IV890" s="209"/>
      <c r="IW890" s="209"/>
      <c r="IX890" s="209"/>
      <c r="IY890" s="209"/>
      <c r="IZ890" s="209"/>
      <c r="JA890" s="209"/>
      <c r="JB890" s="209"/>
      <c r="JC890" s="209"/>
      <c r="JD890" s="209"/>
      <c r="JE890" s="209"/>
      <c r="JF890" s="209"/>
      <c r="JG890" s="209"/>
    </row>
    <row r="891" spans="102:267" hidden="1">
      <c r="CX891" s="211"/>
      <c r="CY891" s="217"/>
      <c r="CZ891" s="217"/>
      <c r="DA891" s="217"/>
      <c r="DB891" s="462"/>
      <c r="DC891" s="217"/>
      <c r="DD891" s="209"/>
      <c r="DE891" s="209"/>
      <c r="DF891" s="1561"/>
      <c r="DG891" s="1561"/>
      <c r="DH891" s="209"/>
      <c r="DI891" s="209"/>
      <c r="DJ891" s="217"/>
      <c r="DK891" s="209"/>
      <c r="DL891" s="217"/>
      <c r="DM891" s="209"/>
      <c r="DN891" s="209"/>
      <c r="DO891" s="209"/>
      <c r="DP891" s="209"/>
      <c r="DQ891" s="1561"/>
      <c r="DR891" s="209"/>
      <c r="DS891" s="209"/>
      <c r="DT891" s="209"/>
      <c r="DU891" s="209"/>
      <c r="DV891" s="209"/>
      <c r="DW891" s="1561"/>
      <c r="DX891" s="1561"/>
      <c r="DY891" s="209"/>
      <c r="DZ891" s="209"/>
      <c r="EA891" s="209"/>
      <c r="EB891" s="209"/>
      <c r="EC891" s="209"/>
      <c r="ED891" s="209"/>
      <c r="EE891" s="209"/>
      <c r="EF891" s="209"/>
      <c r="EG891" s="209"/>
      <c r="EH891" s="209"/>
      <c r="EI891" s="209"/>
      <c r="EJ891" s="299"/>
      <c r="EK891" s="220"/>
      <c r="EL891" s="209"/>
      <c r="EM891" s="209"/>
      <c r="EN891" s="211"/>
      <c r="EO891" s="211"/>
      <c r="EP891" s="217"/>
      <c r="EQ891" s="209"/>
      <c r="ER891" s="209"/>
      <c r="ES891" s="209"/>
      <c r="ET891" s="209"/>
      <c r="EU891" s="209"/>
      <c r="EV891" s="209"/>
      <c r="EW891" s="209"/>
      <c r="EX891" s="209"/>
      <c r="EY891" s="209"/>
      <c r="EZ891" s="209"/>
      <c r="FA891" s="209"/>
      <c r="FB891" s="209"/>
      <c r="FC891" s="209"/>
      <c r="FD891" s="209"/>
      <c r="FE891" s="209"/>
      <c r="FF891" s="220"/>
      <c r="FG891" s="220"/>
      <c r="FH891" s="209"/>
      <c r="FI891" s="209"/>
      <c r="FJ891" s="209"/>
      <c r="FK891" s="209"/>
      <c r="FL891" s="209"/>
      <c r="FM891" s="209"/>
      <c r="FN891" s="209"/>
      <c r="FO891" s="209"/>
      <c r="FP891" s="209"/>
      <c r="FQ891" s="209"/>
      <c r="FR891" s="209"/>
      <c r="FS891" s="209"/>
      <c r="FT891" s="209"/>
      <c r="FU891" s="209"/>
      <c r="FV891" s="209"/>
      <c r="FW891" s="209"/>
      <c r="FX891" s="209"/>
      <c r="FY891" s="209"/>
      <c r="FZ891" s="209"/>
      <c r="GA891" s="209"/>
      <c r="GB891" s="209"/>
      <c r="GC891" s="209"/>
      <c r="GD891" s="209"/>
      <c r="GE891" s="209"/>
      <c r="GF891" s="209"/>
      <c r="GG891" s="209"/>
      <c r="GH891" s="209"/>
      <c r="GI891" s="209"/>
      <c r="GJ891" s="209"/>
      <c r="GK891" s="209"/>
      <c r="GL891" s="209"/>
      <c r="GM891" s="209"/>
      <c r="GN891" s="209"/>
      <c r="GO891" s="209"/>
      <c r="GP891" s="209"/>
      <c r="GQ891" s="209"/>
      <c r="GR891" s="209"/>
      <c r="GS891" s="209"/>
      <c r="GT891" s="209"/>
      <c r="GU891" s="209"/>
      <c r="GV891" s="209"/>
      <c r="GW891" s="209"/>
      <c r="GX891" s="209"/>
      <c r="GY891" s="209"/>
      <c r="GZ891" s="209"/>
      <c r="HA891" s="209"/>
      <c r="HB891" s="209"/>
      <c r="HC891" s="209"/>
      <c r="HD891" s="209"/>
      <c r="HE891" s="209"/>
      <c r="HF891" s="209"/>
      <c r="HG891" s="209"/>
      <c r="HH891" s="209"/>
      <c r="HI891" s="209"/>
      <c r="HJ891" s="209"/>
      <c r="HK891" s="209"/>
      <c r="HL891" s="209"/>
      <c r="HM891" s="209"/>
      <c r="HN891" s="209"/>
      <c r="HO891" s="209"/>
      <c r="HP891" s="209"/>
      <c r="HQ891" s="209"/>
      <c r="HR891" s="209"/>
      <c r="HS891" s="209"/>
      <c r="HT891" s="209"/>
      <c r="HU891" s="209"/>
      <c r="HV891" s="209"/>
      <c r="HW891" s="209"/>
      <c r="HX891" s="209"/>
      <c r="HY891" s="209"/>
      <c r="HZ891" s="209"/>
      <c r="IA891" s="209"/>
      <c r="IB891" s="209"/>
      <c r="IC891" s="209"/>
      <c r="ID891" s="209"/>
      <c r="IE891" s="209"/>
      <c r="IF891" s="209"/>
      <c r="IG891" s="209"/>
      <c r="IH891" s="209"/>
      <c r="II891" s="209"/>
      <c r="IJ891" s="209"/>
      <c r="IK891" s="209"/>
      <c r="IL891" s="209"/>
      <c r="IM891" s="209"/>
      <c r="IN891" s="209"/>
      <c r="IO891" s="209"/>
      <c r="IP891" s="209"/>
      <c r="IQ891" s="209"/>
      <c r="IR891" s="209"/>
      <c r="IS891" s="209"/>
      <c r="IT891" s="209"/>
      <c r="IU891" s="209"/>
      <c r="IV891" s="209"/>
      <c r="IW891" s="209"/>
      <c r="IX891" s="209"/>
      <c r="IY891" s="209"/>
      <c r="IZ891" s="209"/>
      <c r="JA891" s="209"/>
      <c r="JB891" s="209"/>
      <c r="JC891" s="209"/>
      <c r="JD891" s="209"/>
      <c r="JE891" s="209"/>
      <c r="JF891" s="209"/>
      <c r="JG891" s="209"/>
    </row>
    <row r="892" spans="102:267" hidden="1">
      <c r="CX892" s="211"/>
      <c r="CY892" s="217"/>
      <c r="CZ892" s="217"/>
      <c r="DA892" s="217"/>
      <c r="DB892" s="462"/>
      <c r="DC892" s="217"/>
      <c r="DD892" s="209"/>
      <c r="DE892" s="209"/>
      <c r="DF892" s="1561"/>
      <c r="DG892" s="1561"/>
      <c r="DH892" s="209"/>
      <c r="DI892" s="209"/>
      <c r="DJ892" s="217"/>
      <c r="DK892" s="209"/>
      <c r="DL892" s="217"/>
      <c r="DM892" s="209"/>
      <c r="DN892" s="209"/>
      <c r="DO892" s="209"/>
      <c r="DP892" s="209"/>
      <c r="DQ892" s="1561"/>
      <c r="DR892" s="209"/>
      <c r="DS892" s="209"/>
      <c r="DT892" s="209"/>
      <c r="DU892" s="209"/>
      <c r="DV892" s="209"/>
      <c r="DW892" s="1561"/>
      <c r="DX892" s="1561"/>
      <c r="DY892" s="209"/>
      <c r="DZ892" s="209"/>
      <c r="EA892" s="209"/>
      <c r="EB892" s="209"/>
      <c r="EC892" s="209"/>
      <c r="ED892" s="209"/>
      <c r="EE892" s="209"/>
      <c r="EF892" s="209"/>
      <c r="EG892" s="209"/>
      <c r="EH892" s="209"/>
      <c r="EI892" s="209"/>
      <c r="EJ892" s="299"/>
      <c r="EK892" s="220"/>
      <c r="EL892" s="209"/>
      <c r="EM892" s="209"/>
      <c r="EN892" s="211"/>
      <c r="EO892" s="211"/>
      <c r="EP892" s="217"/>
      <c r="EQ892" s="209"/>
      <c r="ER892" s="209"/>
      <c r="ES892" s="209"/>
      <c r="ET892" s="209"/>
      <c r="EU892" s="209"/>
      <c r="EV892" s="209"/>
      <c r="EW892" s="209"/>
      <c r="EX892" s="209"/>
      <c r="EY892" s="209"/>
      <c r="EZ892" s="209"/>
      <c r="FA892" s="209"/>
      <c r="FB892" s="209"/>
      <c r="FC892" s="209"/>
      <c r="FD892" s="209"/>
      <c r="FE892" s="209"/>
      <c r="FF892" s="220"/>
      <c r="FG892" s="220"/>
      <c r="FH892" s="209"/>
      <c r="FI892" s="209"/>
      <c r="FJ892" s="209"/>
      <c r="FK892" s="209"/>
      <c r="FL892" s="209"/>
      <c r="FM892" s="209"/>
      <c r="FN892" s="209"/>
      <c r="FO892" s="209"/>
      <c r="FP892" s="209"/>
      <c r="FQ892" s="209"/>
      <c r="FR892" s="209"/>
      <c r="FS892" s="209"/>
      <c r="FT892" s="209"/>
      <c r="FU892" s="209"/>
      <c r="FV892" s="209"/>
      <c r="FW892" s="209"/>
      <c r="FX892" s="209"/>
      <c r="FY892" s="209"/>
      <c r="FZ892" s="209"/>
      <c r="GA892" s="209"/>
      <c r="GB892" s="209"/>
      <c r="GC892" s="209"/>
      <c r="GD892" s="209"/>
      <c r="GE892" s="209"/>
      <c r="GF892" s="209"/>
      <c r="GG892" s="209"/>
      <c r="GH892" s="209"/>
      <c r="GI892" s="209"/>
      <c r="GJ892" s="209"/>
      <c r="GK892" s="209"/>
      <c r="GL892" s="209"/>
      <c r="GM892" s="209"/>
      <c r="GN892" s="209"/>
      <c r="GO892" s="209"/>
      <c r="GP892" s="209"/>
      <c r="GQ892" s="209"/>
      <c r="GR892" s="209"/>
      <c r="GS892" s="209"/>
      <c r="GT892" s="209"/>
      <c r="GU892" s="209"/>
      <c r="GV892" s="209"/>
      <c r="GW892" s="209"/>
      <c r="GX892" s="209"/>
      <c r="GY892" s="209"/>
      <c r="GZ892" s="209"/>
      <c r="HA892" s="209"/>
      <c r="HB892" s="209"/>
      <c r="HC892" s="209"/>
      <c r="HD892" s="209"/>
      <c r="HE892" s="209"/>
      <c r="HF892" s="209"/>
      <c r="HG892" s="209"/>
      <c r="HH892" s="209"/>
      <c r="HI892" s="209"/>
      <c r="HJ892" s="209"/>
      <c r="HK892" s="209"/>
      <c r="HL892" s="209"/>
      <c r="HM892" s="209"/>
      <c r="HN892" s="209"/>
      <c r="HO892" s="209"/>
      <c r="HP892" s="209"/>
      <c r="HQ892" s="209"/>
      <c r="HR892" s="209"/>
      <c r="HS892" s="209"/>
      <c r="HT892" s="209"/>
      <c r="HU892" s="209"/>
      <c r="HV892" s="209"/>
      <c r="HW892" s="209"/>
      <c r="HX892" s="209"/>
      <c r="HY892" s="209"/>
      <c r="HZ892" s="209"/>
      <c r="IA892" s="209"/>
      <c r="IB892" s="209"/>
      <c r="IC892" s="209"/>
      <c r="ID892" s="209"/>
      <c r="IE892" s="209"/>
      <c r="IF892" s="209"/>
      <c r="IG892" s="209"/>
      <c r="IH892" s="209"/>
      <c r="II892" s="209"/>
      <c r="IJ892" s="209"/>
      <c r="IK892" s="209"/>
      <c r="IL892" s="209"/>
      <c r="IM892" s="209"/>
      <c r="IN892" s="209"/>
      <c r="IO892" s="209"/>
      <c r="IP892" s="209"/>
      <c r="IQ892" s="209"/>
      <c r="IR892" s="209"/>
      <c r="IS892" s="209"/>
      <c r="IT892" s="209"/>
      <c r="IU892" s="209"/>
      <c r="IV892" s="209"/>
      <c r="IW892" s="209"/>
      <c r="IX892" s="209"/>
      <c r="IY892" s="209"/>
      <c r="IZ892" s="209"/>
      <c r="JA892" s="209"/>
      <c r="JB892" s="209"/>
      <c r="JC892" s="209"/>
      <c r="JD892" s="209"/>
      <c r="JE892" s="209"/>
      <c r="JF892" s="209"/>
      <c r="JG892" s="209"/>
    </row>
    <row r="893" spans="102:267" hidden="1">
      <c r="CX893" s="211"/>
      <c r="CY893" s="217"/>
      <c r="CZ893" s="217"/>
      <c r="DA893" s="217"/>
      <c r="DB893" s="462"/>
      <c r="DC893" s="217"/>
      <c r="DD893" s="209"/>
      <c r="DE893" s="209"/>
      <c r="DF893" s="1561"/>
      <c r="DG893" s="1561"/>
      <c r="DH893" s="209"/>
      <c r="DI893" s="209"/>
      <c r="DJ893" s="217"/>
      <c r="DK893" s="209"/>
      <c r="DL893" s="217"/>
      <c r="DM893" s="209"/>
      <c r="DN893" s="209"/>
      <c r="DO893" s="209"/>
      <c r="DP893" s="209"/>
      <c r="DQ893" s="1561"/>
      <c r="DR893" s="209"/>
      <c r="DS893" s="209"/>
      <c r="DT893" s="209"/>
      <c r="DU893" s="209"/>
      <c r="DV893" s="209"/>
      <c r="DW893" s="1561"/>
      <c r="DX893" s="1561"/>
      <c r="DY893" s="209"/>
      <c r="DZ893" s="209"/>
      <c r="EA893" s="209"/>
      <c r="EB893" s="209"/>
      <c r="EC893" s="209"/>
      <c r="ED893" s="209"/>
      <c r="EE893" s="209"/>
      <c r="EF893" s="209"/>
      <c r="EG893" s="209"/>
      <c r="EH893" s="209"/>
      <c r="EI893" s="209"/>
      <c r="EJ893" s="299"/>
      <c r="EK893" s="220"/>
      <c r="EL893" s="209"/>
      <c r="EM893" s="209"/>
      <c r="EN893" s="211"/>
      <c r="EO893" s="211"/>
      <c r="EP893" s="217"/>
      <c r="EQ893" s="209"/>
      <c r="ER893" s="209"/>
      <c r="ES893" s="209"/>
      <c r="ET893" s="209"/>
      <c r="EU893" s="209"/>
      <c r="EV893" s="209"/>
      <c r="EW893" s="209"/>
      <c r="EX893" s="209"/>
      <c r="EY893" s="209"/>
      <c r="EZ893" s="209"/>
      <c r="FA893" s="209"/>
      <c r="FB893" s="209"/>
      <c r="FC893" s="209"/>
      <c r="FD893" s="209"/>
      <c r="FE893" s="209"/>
      <c r="FF893" s="220"/>
      <c r="FG893" s="220"/>
      <c r="FH893" s="209"/>
      <c r="FI893" s="209"/>
      <c r="FJ893" s="209"/>
      <c r="FK893" s="209"/>
      <c r="FL893" s="209"/>
      <c r="FM893" s="209"/>
      <c r="FN893" s="209"/>
      <c r="FO893" s="209"/>
      <c r="FP893" s="209"/>
      <c r="FQ893" s="209"/>
      <c r="FR893" s="209"/>
      <c r="FS893" s="209"/>
      <c r="FT893" s="209"/>
      <c r="FU893" s="209"/>
      <c r="FV893" s="209"/>
      <c r="FW893" s="209"/>
      <c r="FX893" s="209"/>
      <c r="FY893" s="209"/>
      <c r="FZ893" s="209"/>
      <c r="GA893" s="209"/>
      <c r="GB893" s="209"/>
      <c r="GC893" s="209"/>
      <c r="GD893" s="209"/>
      <c r="GE893" s="209"/>
      <c r="GF893" s="209"/>
      <c r="GG893" s="209"/>
      <c r="GH893" s="209"/>
      <c r="GI893" s="209"/>
      <c r="GJ893" s="209"/>
      <c r="GK893" s="209"/>
      <c r="GL893" s="209"/>
      <c r="GM893" s="209"/>
      <c r="GN893" s="209"/>
      <c r="GO893" s="209"/>
      <c r="GP893" s="209"/>
      <c r="GQ893" s="209"/>
      <c r="GR893" s="209"/>
      <c r="GS893" s="209"/>
      <c r="GT893" s="209"/>
      <c r="GU893" s="209"/>
      <c r="GV893" s="209"/>
      <c r="GW893" s="209"/>
      <c r="GX893" s="209"/>
      <c r="GY893" s="209"/>
      <c r="GZ893" s="209"/>
      <c r="HA893" s="209"/>
      <c r="HB893" s="209"/>
      <c r="HC893" s="209"/>
      <c r="HD893" s="209"/>
      <c r="HE893" s="209"/>
      <c r="HF893" s="209"/>
      <c r="HG893" s="209"/>
      <c r="HH893" s="209"/>
      <c r="HI893" s="209"/>
      <c r="HJ893" s="209"/>
      <c r="HK893" s="209"/>
      <c r="HL893" s="209"/>
      <c r="HM893" s="209"/>
      <c r="HN893" s="209"/>
      <c r="HO893" s="209"/>
      <c r="HP893" s="209"/>
      <c r="HQ893" s="209"/>
      <c r="HR893" s="209"/>
      <c r="HS893" s="209"/>
      <c r="HT893" s="209"/>
      <c r="HU893" s="209"/>
      <c r="HV893" s="209"/>
      <c r="HW893" s="209"/>
      <c r="HX893" s="209"/>
      <c r="HY893" s="209"/>
      <c r="HZ893" s="209"/>
      <c r="IA893" s="209"/>
      <c r="IB893" s="209"/>
      <c r="IC893" s="209"/>
      <c r="ID893" s="209"/>
      <c r="IE893" s="209"/>
      <c r="IF893" s="209"/>
      <c r="IG893" s="209"/>
      <c r="IH893" s="209"/>
      <c r="II893" s="209"/>
      <c r="IJ893" s="209"/>
      <c r="IK893" s="209"/>
      <c r="IL893" s="209"/>
      <c r="IM893" s="209"/>
      <c r="IN893" s="209"/>
      <c r="IO893" s="209"/>
      <c r="IP893" s="209"/>
      <c r="IQ893" s="209"/>
      <c r="IR893" s="209"/>
      <c r="IS893" s="209"/>
      <c r="IT893" s="209"/>
      <c r="IU893" s="209"/>
      <c r="IV893" s="209"/>
      <c r="IW893" s="209"/>
      <c r="IX893" s="209"/>
      <c r="IY893" s="209"/>
      <c r="IZ893" s="209"/>
      <c r="JA893" s="209"/>
      <c r="JB893" s="209"/>
      <c r="JC893" s="209"/>
      <c r="JD893" s="209"/>
      <c r="JE893" s="209"/>
      <c r="JF893" s="209"/>
      <c r="JG893" s="209"/>
    </row>
    <row r="894" spans="102:267" hidden="1">
      <c r="CX894" s="211"/>
      <c r="CY894" s="217"/>
      <c r="CZ894" s="217"/>
      <c r="DA894" s="217"/>
      <c r="DB894" s="462"/>
      <c r="DC894" s="217"/>
      <c r="DD894" s="209"/>
      <c r="DE894" s="209"/>
      <c r="DF894" s="1561"/>
      <c r="DG894" s="1561"/>
      <c r="DH894" s="209"/>
      <c r="DI894" s="209"/>
      <c r="DJ894" s="217"/>
      <c r="DK894" s="209"/>
      <c r="DL894" s="217"/>
      <c r="DM894" s="209"/>
      <c r="DN894" s="209"/>
      <c r="DO894" s="209"/>
      <c r="DP894" s="209"/>
      <c r="DQ894" s="1561"/>
      <c r="DR894" s="209"/>
      <c r="DS894" s="209"/>
      <c r="DT894" s="209"/>
      <c r="DU894" s="209"/>
      <c r="DV894" s="209"/>
      <c r="DW894" s="1561"/>
      <c r="DX894" s="1561"/>
      <c r="DY894" s="209"/>
      <c r="DZ894" s="209"/>
      <c r="EA894" s="209"/>
      <c r="EB894" s="209"/>
      <c r="EC894" s="209"/>
      <c r="ED894" s="209"/>
      <c r="EE894" s="209"/>
      <c r="EF894" s="209"/>
      <c r="EG894" s="209"/>
      <c r="EH894" s="209"/>
      <c r="EI894" s="209"/>
      <c r="EJ894" s="299"/>
      <c r="EK894" s="220"/>
      <c r="EL894" s="209"/>
      <c r="EM894" s="209"/>
      <c r="EN894" s="211"/>
      <c r="EO894" s="211"/>
      <c r="EP894" s="217"/>
      <c r="EQ894" s="209"/>
      <c r="ER894" s="209"/>
      <c r="ES894" s="209"/>
      <c r="ET894" s="209"/>
      <c r="EU894" s="209"/>
      <c r="EV894" s="209"/>
      <c r="EW894" s="209"/>
      <c r="EX894" s="209"/>
      <c r="EY894" s="209"/>
      <c r="EZ894" s="209"/>
      <c r="FA894" s="209"/>
      <c r="FB894" s="209"/>
      <c r="FC894" s="209"/>
      <c r="FD894" s="209"/>
      <c r="FE894" s="209"/>
      <c r="FF894" s="220"/>
      <c r="FG894" s="220"/>
      <c r="FH894" s="209"/>
      <c r="FI894" s="209"/>
      <c r="FJ894" s="209"/>
      <c r="FK894" s="209"/>
      <c r="FL894" s="209"/>
      <c r="FM894" s="209"/>
      <c r="FN894" s="209"/>
      <c r="FO894" s="209"/>
      <c r="FP894" s="209"/>
      <c r="FQ894" s="209"/>
      <c r="FR894" s="209"/>
      <c r="FS894" s="209"/>
      <c r="FT894" s="209"/>
      <c r="FU894" s="209"/>
      <c r="FV894" s="209"/>
      <c r="FW894" s="209"/>
      <c r="FX894" s="209"/>
      <c r="FY894" s="209"/>
      <c r="FZ894" s="209"/>
      <c r="GA894" s="209"/>
      <c r="GB894" s="209"/>
      <c r="GC894" s="209"/>
      <c r="GD894" s="209"/>
      <c r="GE894" s="209"/>
      <c r="GF894" s="209"/>
      <c r="GG894" s="209"/>
      <c r="GH894" s="209"/>
      <c r="GI894" s="209"/>
      <c r="GJ894" s="209"/>
      <c r="GK894" s="209"/>
      <c r="GL894" s="209"/>
      <c r="GM894" s="209"/>
      <c r="GN894" s="209"/>
      <c r="GO894" s="209"/>
      <c r="GP894" s="209"/>
      <c r="GQ894" s="209"/>
      <c r="GR894" s="209"/>
      <c r="GS894" s="209"/>
      <c r="GT894" s="209"/>
      <c r="GU894" s="209"/>
      <c r="GV894" s="209"/>
      <c r="GW894" s="209"/>
      <c r="GX894" s="209"/>
      <c r="GY894" s="209"/>
      <c r="GZ894" s="209"/>
      <c r="HA894" s="209"/>
      <c r="HB894" s="209"/>
      <c r="HC894" s="209"/>
      <c r="HD894" s="209"/>
      <c r="HE894" s="209"/>
      <c r="HF894" s="209"/>
      <c r="HG894" s="209"/>
      <c r="HH894" s="209"/>
      <c r="HI894" s="209"/>
      <c r="HJ894" s="209"/>
      <c r="HK894" s="209"/>
      <c r="HL894" s="209"/>
      <c r="HM894" s="209"/>
      <c r="HN894" s="209"/>
      <c r="HO894" s="209"/>
      <c r="HP894" s="209"/>
      <c r="HQ894" s="209"/>
      <c r="HR894" s="209"/>
      <c r="HS894" s="209"/>
      <c r="HT894" s="209"/>
      <c r="HU894" s="209"/>
      <c r="HV894" s="209"/>
      <c r="HW894" s="209"/>
      <c r="HX894" s="209"/>
      <c r="HY894" s="209"/>
      <c r="HZ894" s="209"/>
      <c r="IA894" s="209"/>
      <c r="IB894" s="209"/>
      <c r="IC894" s="209"/>
      <c r="ID894" s="209"/>
      <c r="IE894" s="209"/>
      <c r="IF894" s="209"/>
      <c r="IG894" s="209"/>
      <c r="IH894" s="209"/>
      <c r="II894" s="209"/>
      <c r="IJ894" s="209"/>
      <c r="IK894" s="209"/>
      <c r="IL894" s="209"/>
      <c r="IM894" s="209"/>
      <c r="IN894" s="209"/>
      <c r="IO894" s="209"/>
      <c r="IP894" s="209"/>
      <c r="IQ894" s="209"/>
      <c r="IR894" s="209"/>
      <c r="IS894" s="209"/>
      <c r="IT894" s="209"/>
      <c r="IU894" s="209"/>
      <c r="IV894" s="209"/>
      <c r="IW894" s="209"/>
      <c r="IX894" s="209"/>
      <c r="IY894" s="209"/>
      <c r="IZ894" s="209"/>
      <c r="JA894" s="209"/>
      <c r="JB894" s="209"/>
      <c r="JC894" s="209"/>
      <c r="JD894" s="209"/>
      <c r="JE894" s="209"/>
      <c r="JF894" s="209"/>
      <c r="JG894" s="209"/>
    </row>
    <row r="895" spans="102:267" hidden="1">
      <c r="CX895" s="211"/>
      <c r="CY895" s="217"/>
      <c r="CZ895" s="217"/>
      <c r="DA895" s="217"/>
      <c r="DB895" s="462"/>
      <c r="DC895" s="217"/>
      <c r="DD895" s="209"/>
      <c r="DE895" s="209"/>
      <c r="DF895" s="1561"/>
      <c r="DG895" s="1561"/>
      <c r="DH895" s="209"/>
      <c r="DI895" s="209"/>
      <c r="DJ895" s="217"/>
      <c r="DK895" s="209"/>
      <c r="DL895" s="217"/>
      <c r="DM895" s="209"/>
      <c r="DN895" s="209"/>
      <c r="DO895" s="209"/>
      <c r="DP895" s="209"/>
      <c r="DQ895" s="1561"/>
      <c r="DR895" s="209"/>
      <c r="DS895" s="209"/>
      <c r="DT895" s="209"/>
      <c r="DU895" s="209"/>
      <c r="DV895" s="209"/>
      <c r="DW895" s="1561"/>
      <c r="DX895" s="1561"/>
      <c r="DY895" s="209"/>
      <c r="DZ895" s="209"/>
      <c r="EA895" s="209"/>
      <c r="EB895" s="209"/>
      <c r="EC895" s="209"/>
      <c r="ED895" s="209"/>
      <c r="EE895" s="209"/>
      <c r="EF895" s="209"/>
      <c r="EG895" s="209"/>
      <c r="EH895" s="209"/>
      <c r="EI895" s="209"/>
      <c r="EJ895" s="299"/>
      <c r="EK895" s="220"/>
      <c r="EL895" s="209"/>
      <c r="EM895" s="209"/>
      <c r="EN895" s="211"/>
      <c r="EO895" s="211"/>
      <c r="EP895" s="217"/>
      <c r="EQ895" s="209"/>
      <c r="ER895" s="209"/>
      <c r="ES895" s="209"/>
      <c r="ET895" s="209"/>
      <c r="EU895" s="209"/>
      <c r="EV895" s="209"/>
      <c r="EW895" s="209"/>
      <c r="EX895" s="209"/>
      <c r="EY895" s="209"/>
      <c r="EZ895" s="209"/>
      <c r="FA895" s="209"/>
      <c r="FB895" s="209"/>
      <c r="FC895" s="209"/>
      <c r="FD895" s="209"/>
      <c r="FE895" s="209"/>
      <c r="FF895" s="220"/>
      <c r="FG895" s="220"/>
      <c r="FH895" s="209"/>
      <c r="FI895" s="209"/>
      <c r="FJ895" s="209"/>
      <c r="FK895" s="209"/>
      <c r="FL895" s="209"/>
      <c r="FM895" s="209"/>
      <c r="FN895" s="209"/>
      <c r="FO895" s="209"/>
      <c r="FP895" s="209"/>
      <c r="FQ895" s="209"/>
      <c r="FR895" s="209"/>
      <c r="FS895" s="209"/>
      <c r="FT895" s="209"/>
      <c r="FU895" s="209"/>
      <c r="FV895" s="209"/>
      <c r="FW895" s="209"/>
      <c r="FX895" s="209"/>
      <c r="FY895" s="209"/>
      <c r="FZ895" s="209"/>
      <c r="GA895" s="209"/>
      <c r="GB895" s="209"/>
      <c r="GC895" s="209"/>
      <c r="GD895" s="209"/>
      <c r="GE895" s="209"/>
      <c r="GF895" s="209"/>
      <c r="GG895" s="209"/>
      <c r="GH895" s="209"/>
      <c r="GI895" s="209"/>
      <c r="GJ895" s="209"/>
      <c r="GK895" s="209"/>
      <c r="GL895" s="209"/>
      <c r="GM895" s="209"/>
      <c r="GN895" s="209"/>
      <c r="GO895" s="209"/>
      <c r="GP895" s="209"/>
      <c r="GQ895" s="209"/>
      <c r="GR895" s="209"/>
      <c r="GS895" s="209"/>
      <c r="GT895" s="209"/>
      <c r="GU895" s="209"/>
      <c r="GV895" s="209"/>
      <c r="GW895" s="209"/>
      <c r="GX895" s="209"/>
      <c r="GY895" s="209"/>
      <c r="GZ895" s="209"/>
      <c r="HA895" s="209"/>
      <c r="HB895" s="209"/>
      <c r="HC895" s="209"/>
      <c r="HD895" s="209"/>
      <c r="HE895" s="209"/>
      <c r="HF895" s="209"/>
      <c r="HG895" s="209"/>
      <c r="HH895" s="209"/>
      <c r="HI895" s="209"/>
      <c r="HJ895" s="209"/>
      <c r="HK895" s="209"/>
      <c r="HL895" s="209"/>
      <c r="HM895" s="209"/>
      <c r="HN895" s="209"/>
      <c r="HO895" s="209"/>
      <c r="HP895" s="209"/>
      <c r="HQ895" s="209"/>
      <c r="HR895" s="209"/>
      <c r="HS895" s="209"/>
      <c r="HT895" s="209"/>
      <c r="HU895" s="209"/>
      <c r="HV895" s="209"/>
      <c r="HW895" s="209"/>
      <c r="HX895" s="209"/>
      <c r="HY895" s="209"/>
      <c r="HZ895" s="209"/>
      <c r="IA895" s="209"/>
      <c r="IB895" s="209"/>
      <c r="IC895" s="209"/>
      <c r="ID895" s="209"/>
      <c r="IE895" s="209"/>
      <c r="IF895" s="209"/>
      <c r="IG895" s="209"/>
      <c r="IH895" s="209"/>
      <c r="II895" s="209"/>
      <c r="IJ895" s="209"/>
      <c r="IK895" s="209"/>
      <c r="IL895" s="209"/>
      <c r="IM895" s="209"/>
      <c r="IN895" s="209"/>
      <c r="IO895" s="209"/>
      <c r="IP895" s="209"/>
      <c r="IQ895" s="209"/>
      <c r="IR895" s="209"/>
      <c r="IS895" s="209"/>
      <c r="IT895" s="209"/>
      <c r="IU895" s="209"/>
      <c r="IV895" s="209"/>
      <c r="IW895" s="209"/>
      <c r="IX895" s="209"/>
      <c r="IY895" s="209"/>
      <c r="IZ895" s="209"/>
      <c r="JA895" s="209"/>
      <c r="JB895" s="209"/>
      <c r="JC895" s="209"/>
      <c r="JD895" s="209"/>
      <c r="JE895" s="209"/>
      <c r="JF895" s="209"/>
      <c r="JG895" s="209"/>
    </row>
    <row r="896" spans="102:267" hidden="1">
      <c r="CX896" s="211"/>
      <c r="CY896" s="217"/>
      <c r="CZ896" s="217"/>
      <c r="DA896" s="217"/>
      <c r="DB896" s="462"/>
      <c r="DC896" s="217"/>
      <c r="DD896" s="209"/>
      <c r="DE896" s="209"/>
      <c r="DF896" s="1561"/>
      <c r="DG896" s="1561"/>
      <c r="DH896" s="209"/>
      <c r="DI896" s="209"/>
      <c r="DJ896" s="217"/>
      <c r="DK896" s="209"/>
      <c r="DL896" s="217"/>
      <c r="DM896" s="209"/>
      <c r="DN896" s="209"/>
      <c r="DO896" s="209"/>
      <c r="DP896" s="209"/>
      <c r="DQ896" s="1561"/>
      <c r="DR896" s="209"/>
      <c r="DS896" s="209"/>
      <c r="DT896" s="209"/>
      <c r="DU896" s="209"/>
      <c r="DV896" s="209"/>
      <c r="DW896" s="1561"/>
      <c r="DX896" s="1561"/>
      <c r="DY896" s="209"/>
      <c r="DZ896" s="209"/>
      <c r="EA896" s="209"/>
      <c r="EB896" s="209"/>
      <c r="EC896" s="209"/>
      <c r="ED896" s="209"/>
      <c r="EE896" s="209"/>
      <c r="EF896" s="209"/>
      <c r="EG896" s="209"/>
      <c r="EH896" s="209"/>
      <c r="EI896" s="209"/>
      <c r="EJ896" s="299"/>
      <c r="EK896" s="220"/>
      <c r="EL896" s="209"/>
      <c r="EM896" s="209"/>
      <c r="EN896" s="211"/>
      <c r="EO896" s="211"/>
      <c r="EP896" s="217"/>
      <c r="EQ896" s="209"/>
      <c r="ER896" s="209"/>
      <c r="ES896" s="209"/>
      <c r="ET896" s="209"/>
      <c r="EU896" s="209"/>
      <c r="EV896" s="209"/>
      <c r="EW896" s="209"/>
      <c r="EX896" s="209"/>
      <c r="EY896" s="209"/>
      <c r="EZ896" s="209"/>
      <c r="FA896" s="209"/>
      <c r="FB896" s="209"/>
      <c r="FC896" s="209"/>
      <c r="FD896" s="209"/>
      <c r="FE896" s="209"/>
      <c r="FF896" s="220"/>
      <c r="FG896" s="220"/>
      <c r="FH896" s="209"/>
      <c r="FI896" s="209"/>
      <c r="FJ896" s="209"/>
      <c r="FK896" s="209"/>
      <c r="FL896" s="209"/>
      <c r="FM896" s="209"/>
      <c r="FN896" s="209"/>
      <c r="FO896" s="209"/>
      <c r="FP896" s="209"/>
      <c r="FQ896" s="209"/>
      <c r="FR896" s="209"/>
      <c r="FS896" s="209"/>
      <c r="FT896" s="209"/>
      <c r="FU896" s="209"/>
      <c r="FV896" s="209"/>
      <c r="FW896" s="209"/>
      <c r="FX896" s="209"/>
      <c r="FY896" s="209"/>
      <c r="FZ896" s="209"/>
      <c r="GA896" s="209"/>
      <c r="GB896" s="209"/>
      <c r="GC896" s="209"/>
      <c r="GD896" s="209"/>
      <c r="GE896" s="209"/>
      <c r="GF896" s="209"/>
      <c r="GG896" s="209"/>
      <c r="GH896" s="209"/>
      <c r="GI896" s="209"/>
      <c r="GJ896" s="209"/>
      <c r="GK896" s="209"/>
      <c r="GL896" s="209"/>
      <c r="GM896" s="209"/>
      <c r="GN896" s="209"/>
      <c r="GO896" s="209"/>
      <c r="GP896" s="209"/>
      <c r="GQ896" s="209"/>
      <c r="GR896" s="209"/>
      <c r="GS896" s="209"/>
      <c r="GT896" s="209"/>
      <c r="GU896" s="209"/>
      <c r="GV896" s="209"/>
      <c r="GW896" s="209"/>
      <c r="GX896" s="209"/>
      <c r="GY896" s="209"/>
      <c r="GZ896" s="209"/>
      <c r="HA896" s="209"/>
      <c r="HB896" s="209"/>
      <c r="HC896" s="209"/>
      <c r="HD896" s="209"/>
      <c r="HE896" s="209"/>
      <c r="HF896" s="209"/>
      <c r="HG896" s="209"/>
      <c r="HH896" s="209"/>
      <c r="HI896" s="209"/>
      <c r="HJ896" s="209"/>
      <c r="HK896" s="209"/>
      <c r="HL896" s="209"/>
      <c r="HM896" s="209"/>
      <c r="HN896" s="209"/>
      <c r="HO896" s="209"/>
      <c r="HP896" s="209"/>
      <c r="HQ896" s="209"/>
      <c r="HR896" s="209"/>
      <c r="HS896" s="209"/>
      <c r="HT896" s="209"/>
      <c r="HU896" s="209"/>
      <c r="HV896" s="209"/>
      <c r="HW896" s="209"/>
      <c r="HX896" s="209"/>
      <c r="HY896" s="209"/>
      <c r="HZ896" s="209"/>
      <c r="IA896" s="209"/>
      <c r="IB896" s="209"/>
      <c r="IC896" s="209"/>
      <c r="ID896" s="209"/>
      <c r="IE896" s="209"/>
      <c r="IF896" s="209"/>
      <c r="IG896" s="209"/>
      <c r="IH896" s="209"/>
      <c r="II896" s="209"/>
      <c r="IJ896" s="209"/>
      <c r="IK896" s="209"/>
      <c r="IL896" s="209"/>
      <c r="IM896" s="209"/>
      <c r="IN896" s="209"/>
      <c r="IO896" s="209"/>
      <c r="IP896" s="209"/>
      <c r="IQ896" s="209"/>
      <c r="IR896" s="209"/>
      <c r="IS896" s="209"/>
      <c r="IT896" s="209"/>
      <c r="IU896" s="209"/>
      <c r="IV896" s="209"/>
      <c r="IW896" s="209"/>
      <c r="IX896" s="209"/>
      <c r="IY896" s="209"/>
      <c r="IZ896" s="209"/>
      <c r="JA896" s="209"/>
      <c r="JB896" s="209"/>
      <c r="JC896" s="209"/>
      <c r="JD896" s="209"/>
      <c r="JE896" s="209"/>
      <c r="JF896" s="209"/>
      <c r="JG896" s="209"/>
    </row>
    <row r="897" spans="102:267" hidden="1">
      <c r="CX897" s="211"/>
      <c r="CY897" s="217"/>
      <c r="CZ897" s="217"/>
      <c r="DA897" s="217"/>
      <c r="DB897" s="462"/>
      <c r="DC897" s="217"/>
      <c r="DD897" s="209"/>
      <c r="DE897" s="209"/>
      <c r="DF897" s="1561"/>
      <c r="DG897" s="1561"/>
      <c r="DH897" s="209"/>
      <c r="DI897" s="209"/>
      <c r="DJ897" s="217"/>
      <c r="DK897" s="209"/>
      <c r="DL897" s="217"/>
      <c r="DM897" s="209"/>
      <c r="DN897" s="209"/>
      <c r="DO897" s="209"/>
      <c r="DP897" s="209"/>
      <c r="DQ897" s="1561"/>
      <c r="DR897" s="209"/>
      <c r="DS897" s="209"/>
      <c r="DT897" s="209"/>
      <c r="DU897" s="209"/>
      <c r="DV897" s="209"/>
      <c r="DW897" s="1561"/>
      <c r="DX897" s="1561"/>
      <c r="DY897" s="209"/>
      <c r="DZ897" s="209"/>
      <c r="EA897" s="209"/>
      <c r="EB897" s="209"/>
      <c r="EC897" s="209"/>
      <c r="ED897" s="209"/>
      <c r="EE897" s="209"/>
      <c r="EF897" s="209"/>
      <c r="EG897" s="209"/>
      <c r="EH897" s="209"/>
      <c r="EI897" s="209"/>
      <c r="EJ897" s="299"/>
      <c r="EK897" s="220"/>
      <c r="EL897" s="209"/>
      <c r="EM897" s="209"/>
      <c r="EN897" s="211"/>
      <c r="EO897" s="211"/>
      <c r="EP897" s="217"/>
      <c r="EQ897" s="209"/>
      <c r="ER897" s="209"/>
      <c r="ES897" s="209"/>
      <c r="ET897" s="209"/>
      <c r="EU897" s="209"/>
      <c r="EV897" s="209"/>
      <c r="EW897" s="209"/>
      <c r="EX897" s="209"/>
      <c r="EY897" s="209"/>
      <c r="EZ897" s="209"/>
      <c r="FA897" s="209"/>
      <c r="FB897" s="209"/>
      <c r="FC897" s="209"/>
      <c r="FD897" s="209"/>
      <c r="FE897" s="209"/>
      <c r="FF897" s="220"/>
      <c r="FG897" s="220"/>
      <c r="FH897" s="209"/>
      <c r="FI897" s="209"/>
      <c r="FJ897" s="209"/>
      <c r="FK897" s="209"/>
      <c r="FL897" s="209"/>
      <c r="FM897" s="209"/>
      <c r="FN897" s="209"/>
      <c r="FO897" s="209"/>
      <c r="FP897" s="209"/>
      <c r="FQ897" s="209"/>
      <c r="FR897" s="209"/>
      <c r="FS897" s="209"/>
      <c r="FT897" s="209"/>
      <c r="FU897" s="209"/>
      <c r="FV897" s="209"/>
      <c r="FW897" s="209"/>
      <c r="FX897" s="209"/>
      <c r="FY897" s="209"/>
      <c r="FZ897" s="209"/>
      <c r="GA897" s="209"/>
      <c r="GB897" s="209"/>
      <c r="GC897" s="209"/>
      <c r="GD897" s="209"/>
      <c r="GE897" s="209"/>
      <c r="GF897" s="209"/>
      <c r="GG897" s="209"/>
      <c r="GH897" s="209"/>
      <c r="GI897" s="209"/>
      <c r="GJ897" s="209"/>
      <c r="GK897" s="209"/>
      <c r="GL897" s="209"/>
      <c r="GM897" s="209"/>
      <c r="GN897" s="209"/>
      <c r="GO897" s="209"/>
      <c r="GP897" s="209"/>
      <c r="GQ897" s="209"/>
      <c r="GR897" s="209"/>
      <c r="GS897" s="209"/>
      <c r="GT897" s="209"/>
      <c r="GU897" s="209"/>
      <c r="GV897" s="209"/>
      <c r="GW897" s="209"/>
      <c r="GX897" s="209"/>
      <c r="GY897" s="209"/>
      <c r="GZ897" s="209"/>
      <c r="HA897" s="209"/>
      <c r="HB897" s="209"/>
      <c r="HC897" s="209"/>
      <c r="HD897" s="209"/>
      <c r="HE897" s="209"/>
      <c r="HF897" s="209"/>
      <c r="HG897" s="209"/>
      <c r="HH897" s="209"/>
      <c r="HI897" s="209"/>
      <c r="HJ897" s="209"/>
      <c r="HK897" s="209"/>
      <c r="HL897" s="209"/>
      <c r="HM897" s="209"/>
      <c r="HN897" s="209"/>
      <c r="HO897" s="209"/>
      <c r="HP897" s="209"/>
      <c r="HQ897" s="209"/>
      <c r="HR897" s="209"/>
      <c r="HS897" s="209"/>
      <c r="HT897" s="209"/>
      <c r="HU897" s="209"/>
      <c r="HV897" s="209"/>
      <c r="HW897" s="209"/>
      <c r="HX897" s="209"/>
      <c r="HY897" s="209"/>
      <c r="HZ897" s="209"/>
      <c r="IA897" s="209"/>
      <c r="IB897" s="209"/>
      <c r="IC897" s="209"/>
      <c r="ID897" s="209"/>
      <c r="IE897" s="209"/>
      <c r="IF897" s="209"/>
      <c r="IG897" s="209"/>
      <c r="IH897" s="209"/>
      <c r="II897" s="209"/>
      <c r="IJ897" s="209"/>
      <c r="IK897" s="209"/>
      <c r="IL897" s="209"/>
      <c r="IM897" s="209"/>
      <c r="IN897" s="209"/>
      <c r="IO897" s="209"/>
      <c r="IP897" s="209"/>
      <c r="IQ897" s="209"/>
      <c r="IR897" s="209"/>
      <c r="IS897" s="209"/>
      <c r="IT897" s="209"/>
      <c r="IU897" s="209"/>
      <c r="IV897" s="209"/>
      <c r="IW897" s="209"/>
      <c r="IX897" s="209"/>
      <c r="IY897" s="209"/>
      <c r="IZ897" s="209"/>
      <c r="JA897" s="209"/>
      <c r="JB897" s="209"/>
      <c r="JC897" s="209"/>
      <c r="JD897" s="209"/>
      <c r="JE897" s="209"/>
      <c r="JF897" s="209"/>
      <c r="JG897" s="209"/>
    </row>
    <row r="898" spans="102:267" hidden="1">
      <c r="CX898" s="211"/>
      <c r="CY898" s="217"/>
      <c r="CZ898" s="217"/>
      <c r="DA898" s="217"/>
      <c r="DB898" s="462"/>
      <c r="DC898" s="217"/>
      <c r="DD898" s="209"/>
      <c r="DE898" s="209"/>
      <c r="DF898" s="1561"/>
      <c r="DG898" s="1561"/>
      <c r="DH898" s="209"/>
      <c r="DI898" s="209"/>
      <c r="DJ898" s="217"/>
      <c r="DK898" s="209"/>
      <c r="DL898" s="217"/>
      <c r="DM898" s="209"/>
      <c r="DN898" s="209"/>
      <c r="DO898" s="209"/>
      <c r="DP898" s="209"/>
      <c r="DQ898" s="1561"/>
      <c r="DR898" s="209"/>
      <c r="DS898" s="209"/>
      <c r="DT898" s="209"/>
      <c r="DU898" s="209"/>
      <c r="DV898" s="209"/>
      <c r="DW898" s="1561"/>
      <c r="DX898" s="1561"/>
      <c r="DY898" s="209"/>
      <c r="DZ898" s="209"/>
      <c r="EA898" s="209"/>
      <c r="EB898" s="209"/>
      <c r="EC898" s="209"/>
      <c r="ED898" s="209"/>
      <c r="EE898" s="209"/>
      <c r="EF898" s="209"/>
      <c r="EG898" s="209"/>
      <c r="EH898" s="209"/>
      <c r="EI898" s="209"/>
      <c r="EJ898" s="299"/>
      <c r="EK898" s="220"/>
      <c r="EL898" s="209"/>
      <c r="EM898" s="209"/>
      <c r="EN898" s="211"/>
      <c r="EO898" s="211"/>
      <c r="EP898" s="217"/>
      <c r="EQ898" s="209"/>
      <c r="ER898" s="209"/>
      <c r="ES898" s="209"/>
      <c r="ET898" s="209"/>
      <c r="EU898" s="209"/>
      <c r="EV898" s="209"/>
      <c r="EW898" s="209"/>
      <c r="EX898" s="209"/>
      <c r="EY898" s="209"/>
      <c r="EZ898" s="209"/>
      <c r="FA898" s="209"/>
      <c r="FB898" s="209"/>
      <c r="FC898" s="209"/>
      <c r="FD898" s="209"/>
      <c r="FE898" s="209"/>
      <c r="FF898" s="220"/>
      <c r="FG898" s="220"/>
      <c r="FH898" s="209"/>
      <c r="FI898" s="209"/>
      <c r="FJ898" s="209"/>
      <c r="FK898" s="209"/>
      <c r="FL898" s="209"/>
      <c r="FM898" s="209"/>
      <c r="FN898" s="209"/>
      <c r="FO898" s="209"/>
      <c r="FP898" s="209"/>
      <c r="FQ898" s="209"/>
      <c r="FR898" s="209"/>
      <c r="FS898" s="209"/>
      <c r="FT898" s="209"/>
      <c r="FU898" s="209"/>
      <c r="FV898" s="209"/>
      <c r="FW898" s="209"/>
      <c r="FX898" s="209"/>
      <c r="FY898" s="209"/>
      <c r="FZ898" s="209"/>
      <c r="GA898" s="209"/>
      <c r="GB898" s="209"/>
      <c r="GC898" s="209"/>
      <c r="GD898" s="209"/>
      <c r="GE898" s="209"/>
      <c r="GF898" s="209"/>
      <c r="GG898" s="209"/>
      <c r="GH898" s="209"/>
      <c r="GI898" s="209"/>
      <c r="GJ898" s="209"/>
      <c r="GK898" s="209"/>
      <c r="GL898" s="209"/>
      <c r="GM898" s="209"/>
      <c r="GN898" s="209"/>
      <c r="GO898" s="209"/>
      <c r="GP898" s="209"/>
      <c r="GQ898" s="209"/>
      <c r="GR898" s="209"/>
      <c r="GS898" s="209"/>
      <c r="GT898" s="209"/>
      <c r="GU898" s="209"/>
      <c r="GV898" s="209"/>
      <c r="GW898" s="209"/>
      <c r="GX898" s="209"/>
      <c r="GY898" s="209"/>
      <c r="GZ898" s="209"/>
      <c r="HA898" s="209"/>
      <c r="HB898" s="209"/>
      <c r="HC898" s="209"/>
      <c r="HD898" s="209"/>
      <c r="HE898" s="209"/>
      <c r="HF898" s="209"/>
      <c r="HG898" s="209"/>
      <c r="HH898" s="209"/>
      <c r="HI898" s="209"/>
      <c r="HJ898" s="209"/>
      <c r="HK898" s="209"/>
      <c r="HL898" s="209"/>
      <c r="HM898" s="209"/>
      <c r="HN898" s="209"/>
      <c r="HO898" s="209"/>
      <c r="HP898" s="209"/>
      <c r="HQ898" s="209"/>
      <c r="HR898" s="209"/>
      <c r="HS898" s="209"/>
      <c r="HT898" s="209"/>
      <c r="HU898" s="209"/>
      <c r="HV898" s="209"/>
      <c r="HW898" s="209"/>
      <c r="HX898" s="209"/>
      <c r="HY898" s="209"/>
      <c r="HZ898" s="209"/>
      <c r="IA898" s="209"/>
      <c r="IB898" s="209"/>
      <c r="IC898" s="209"/>
      <c r="ID898" s="209"/>
      <c r="IE898" s="209"/>
      <c r="IF898" s="209"/>
      <c r="IG898" s="209"/>
      <c r="IH898" s="209"/>
      <c r="II898" s="209"/>
      <c r="IJ898" s="209"/>
      <c r="IK898" s="209"/>
      <c r="IL898" s="209"/>
      <c r="IM898" s="209"/>
      <c r="IN898" s="209"/>
      <c r="IO898" s="209"/>
      <c r="IP898" s="209"/>
      <c r="IQ898" s="209"/>
      <c r="IR898" s="209"/>
      <c r="IS898" s="209"/>
      <c r="IT898" s="209"/>
      <c r="IU898" s="209"/>
      <c r="IV898" s="209"/>
      <c r="IW898" s="209"/>
      <c r="IX898" s="209"/>
      <c r="IY898" s="209"/>
      <c r="IZ898" s="209"/>
      <c r="JA898" s="209"/>
      <c r="JB898" s="209"/>
      <c r="JC898" s="209"/>
      <c r="JD898" s="209"/>
      <c r="JE898" s="209"/>
      <c r="JF898" s="209"/>
      <c r="JG898" s="209"/>
    </row>
    <row r="899" spans="102:267" hidden="1">
      <c r="CX899" s="211"/>
      <c r="CY899" s="217"/>
      <c r="CZ899" s="217"/>
      <c r="DA899" s="217"/>
      <c r="DB899" s="462"/>
      <c r="DC899" s="217"/>
      <c r="DD899" s="209"/>
      <c r="DE899" s="209"/>
      <c r="DF899" s="1561"/>
      <c r="DG899" s="1561"/>
      <c r="DH899" s="209"/>
      <c r="DI899" s="209"/>
      <c r="DJ899" s="217"/>
      <c r="DK899" s="209"/>
      <c r="DL899" s="217"/>
      <c r="DM899" s="209"/>
      <c r="DN899" s="209"/>
      <c r="DO899" s="209"/>
      <c r="DP899" s="209"/>
      <c r="DQ899" s="1561"/>
      <c r="DR899" s="209"/>
      <c r="DS899" s="209"/>
      <c r="DT899" s="209"/>
      <c r="DU899" s="209"/>
      <c r="DV899" s="209"/>
      <c r="DW899" s="1561"/>
      <c r="DX899" s="1561"/>
      <c r="DY899" s="209"/>
      <c r="DZ899" s="209"/>
      <c r="EA899" s="209"/>
      <c r="EB899" s="209"/>
      <c r="EC899" s="209"/>
      <c r="ED899" s="209"/>
      <c r="EE899" s="209"/>
      <c r="EF899" s="209"/>
      <c r="EG899" s="209"/>
      <c r="EH899" s="209"/>
      <c r="EI899" s="209"/>
      <c r="EJ899" s="299"/>
      <c r="EK899" s="220"/>
      <c r="EL899" s="209"/>
      <c r="EM899" s="209"/>
      <c r="EN899" s="211"/>
      <c r="EO899" s="211"/>
      <c r="EP899" s="217"/>
      <c r="EQ899" s="209"/>
      <c r="ER899" s="209"/>
      <c r="ES899" s="209"/>
      <c r="ET899" s="209"/>
      <c r="EU899" s="209"/>
      <c r="EV899" s="209"/>
      <c r="EW899" s="209"/>
      <c r="EX899" s="209"/>
      <c r="EY899" s="209"/>
      <c r="EZ899" s="209"/>
      <c r="FA899" s="209"/>
      <c r="FB899" s="209"/>
      <c r="FC899" s="209"/>
      <c r="FD899" s="209"/>
      <c r="FE899" s="209"/>
      <c r="FF899" s="220"/>
      <c r="FG899" s="220"/>
      <c r="FH899" s="209"/>
      <c r="FI899" s="209"/>
      <c r="FJ899" s="209"/>
      <c r="FK899" s="209"/>
      <c r="FL899" s="209"/>
      <c r="FM899" s="209"/>
      <c r="FN899" s="209"/>
      <c r="FO899" s="209"/>
      <c r="FP899" s="209"/>
      <c r="FQ899" s="209"/>
      <c r="FR899" s="209"/>
      <c r="FS899" s="209"/>
      <c r="FT899" s="209"/>
      <c r="FU899" s="209"/>
      <c r="FV899" s="209"/>
      <c r="FW899" s="209"/>
      <c r="FX899" s="209"/>
      <c r="FY899" s="209"/>
      <c r="FZ899" s="209"/>
      <c r="GA899" s="209"/>
      <c r="GB899" s="209"/>
      <c r="GC899" s="209"/>
      <c r="GD899" s="209"/>
      <c r="GE899" s="209"/>
      <c r="GF899" s="209"/>
      <c r="GG899" s="209"/>
      <c r="GH899" s="209"/>
      <c r="GI899" s="209"/>
      <c r="GJ899" s="209"/>
      <c r="GK899" s="209"/>
      <c r="GL899" s="209"/>
      <c r="GM899" s="209"/>
      <c r="GN899" s="209"/>
      <c r="GO899" s="209"/>
      <c r="GP899" s="209"/>
      <c r="GQ899" s="209"/>
      <c r="GR899" s="209"/>
      <c r="GS899" s="209"/>
      <c r="GT899" s="209"/>
      <c r="GU899" s="209"/>
      <c r="GV899" s="209"/>
      <c r="GW899" s="209"/>
      <c r="GX899" s="209"/>
      <c r="GY899" s="209"/>
      <c r="GZ899" s="209"/>
      <c r="HA899" s="209"/>
      <c r="HB899" s="209"/>
      <c r="HC899" s="209"/>
      <c r="HD899" s="209"/>
      <c r="HE899" s="209"/>
      <c r="HF899" s="209"/>
      <c r="HG899" s="209"/>
      <c r="HH899" s="209"/>
      <c r="HI899" s="209"/>
      <c r="HJ899" s="209"/>
      <c r="HK899" s="209"/>
      <c r="HL899" s="209"/>
      <c r="HM899" s="209"/>
      <c r="HN899" s="209"/>
      <c r="HO899" s="209"/>
      <c r="HP899" s="209"/>
      <c r="HQ899" s="209"/>
      <c r="HR899" s="209"/>
      <c r="HS899" s="209"/>
      <c r="HT899" s="209"/>
      <c r="HU899" s="209"/>
      <c r="HV899" s="209"/>
      <c r="HW899" s="209"/>
      <c r="HX899" s="209"/>
      <c r="HY899" s="209"/>
      <c r="HZ899" s="209"/>
      <c r="IA899" s="209"/>
      <c r="IB899" s="209"/>
      <c r="IC899" s="209"/>
      <c r="ID899" s="209"/>
      <c r="IE899" s="209"/>
      <c r="IF899" s="209"/>
      <c r="IG899" s="209"/>
      <c r="IH899" s="209"/>
      <c r="II899" s="209"/>
      <c r="IJ899" s="209"/>
      <c r="IK899" s="209"/>
      <c r="IL899" s="209"/>
      <c r="IM899" s="209"/>
      <c r="IN899" s="209"/>
      <c r="IO899" s="209"/>
      <c r="IP899" s="209"/>
      <c r="IQ899" s="209"/>
      <c r="IR899" s="209"/>
      <c r="IS899" s="209"/>
      <c r="IT899" s="209"/>
      <c r="IU899" s="209"/>
      <c r="IV899" s="209"/>
      <c r="IW899" s="209"/>
      <c r="IX899" s="209"/>
      <c r="IY899" s="209"/>
      <c r="IZ899" s="209"/>
      <c r="JA899" s="209"/>
      <c r="JB899" s="209"/>
      <c r="JC899" s="209"/>
      <c r="JD899" s="209"/>
      <c r="JE899" s="209"/>
      <c r="JF899" s="209"/>
      <c r="JG899" s="209"/>
    </row>
    <row r="900" spans="102:267" hidden="1">
      <c r="CX900" s="211"/>
      <c r="CY900" s="217"/>
      <c r="CZ900" s="217"/>
      <c r="DA900" s="217"/>
      <c r="DB900" s="462"/>
      <c r="DC900" s="217"/>
      <c r="DD900" s="209"/>
      <c r="DE900" s="209"/>
      <c r="DF900" s="1561"/>
      <c r="DG900" s="1561"/>
      <c r="DH900" s="209"/>
      <c r="DI900" s="209"/>
      <c r="DJ900" s="217"/>
      <c r="DK900" s="209"/>
      <c r="DL900" s="217"/>
      <c r="DM900" s="209"/>
      <c r="DN900" s="209"/>
      <c r="DO900" s="209"/>
      <c r="DP900" s="209"/>
      <c r="DQ900" s="1561"/>
      <c r="DR900" s="209"/>
      <c r="DS900" s="209"/>
      <c r="DT900" s="209"/>
      <c r="DU900" s="209"/>
      <c r="DV900" s="209"/>
      <c r="DW900" s="1561"/>
      <c r="DX900" s="1561"/>
      <c r="DY900" s="209"/>
      <c r="DZ900" s="209"/>
      <c r="EA900" s="209"/>
      <c r="EB900" s="209"/>
      <c r="EC900" s="209"/>
      <c r="ED900" s="209"/>
      <c r="EE900" s="209"/>
      <c r="EF900" s="209"/>
      <c r="EG900" s="209"/>
      <c r="EH900" s="209"/>
      <c r="EI900" s="209"/>
      <c r="EJ900" s="299"/>
      <c r="EK900" s="220"/>
      <c r="EL900" s="209"/>
      <c r="EM900" s="209"/>
      <c r="EN900" s="211"/>
      <c r="EO900" s="211"/>
      <c r="EP900" s="217"/>
      <c r="EQ900" s="209"/>
      <c r="ER900" s="209"/>
      <c r="ES900" s="209"/>
      <c r="ET900" s="209"/>
      <c r="EU900" s="209"/>
      <c r="EV900" s="209"/>
      <c r="EW900" s="209"/>
      <c r="EX900" s="209"/>
      <c r="EY900" s="209"/>
      <c r="EZ900" s="209"/>
      <c r="FA900" s="209"/>
      <c r="FB900" s="209"/>
      <c r="FC900" s="209"/>
      <c r="FD900" s="209"/>
      <c r="FE900" s="209"/>
      <c r="FF900" s="220"/>
      <c r="FG900" s="220"/>
      <c r="FH900" s="209"/>
      <c r="FI900" s="209"/>
      <c r="FJ900" s="209"/>
      <c r="FK900" s="209"/>
      <c r="FL900" s="209"/>
      <c r="FM900" s="209"/>
      <c r="FN900" s="209"/>
      <c r="FO900" s="209"/>
      <c r="FP900" s="209"/>
      <c r="FQ900" s="209"/>
      <c r="FR900" s="209"/>
      <c r="FS900" s="209"/>
      <c r="FT900" s="209"/>
      <c r="FU900" s="209"/>
      <c r="FV900" s="209"/>
      <c r="FW900" s="209"/>
      <c r="FX900" s="209"/>
      <c r="FY900" s="209"/>
      <c r="FZ900" s="209"/>
      <c r="GA900" s="209"/>
      <c r="GB900" s="209"/>
      <c r="GC900" s="209"/>
      <c r="GD900" s="209"/>
      <c r="GE900" s="209"/>
      <c r="GF900" s="209"/>
      <c r="GG900" s="209"/>
      <c r="GH900" s="209"/>
      <c r="GI900" s="209"/>
      <c r="GJ900" s="209"/>
      <c r="GK900" s="209"/>
      <c r="GL900" s="209"/>
      <c r="GM900" s="209"/>
      <c r="GN900" s="209"/>
      <c r="GO900" s="209"/>
      <c r="GP900" s="209"/>
      <c r="GQ900" s="209"/>
      <c r="GR900" s="209"/>
      <c r="GS900" s="209"/>
      <c r="GT900" s="209"/>
      <c r="GU900" s="209"/>
      <c r="GV900" s="209"/>
      <c r="GW900" s="209"/>
      <c r="GX900" s="209"/>
      <c r="GY900" s="209"/>
      <c r="GZ900" s="209"/>
      <c r="HA900" s="209"/>
      <c r="HB900" s="209"/>
      <c r="HC900" s="209"/>
      <c r="HD900" s="209"/>
      <c r="HE900" s="209"/>
      <c r="HF900" s="209"/>
      <c r="HG900" s="209"/>
      <c r="HH900" s="209"/>
      <c r="HI900" s="209"/>
      <c r="HJ900" s="209"/>
      <c r="HK900" s="209"/>
      <c r="HL900" s="209"/>
      <c r="HM900" s="209"/>
      <c r="HN900" s="209"/>
      <c r="HO900" s="209"/>
      <c r="HP900" s="209"/>
      <c r="HQ900" s="209"/>
      <c r="HR900" s="209"/>
      <c r="HS900" s="209"/>
      <c r="HT900" s="209"/>
      <c r="HU900" s="209"/>
      <c r="HV900" s="209"/>
      <c r="HW900" s="209"/>
      <c r="HX900" s="209"/>
      <c r="HY900" s="209"/>
      <c r="HZ900" s="209"/>
      <c r="IA900" s="209"/>
      <c r="IB900" s="209"/>
      <c r="IC900" s="209"/>
      <c r="ID900" s="209"/>
      <c r="IE900" s="209"/>
      <c r="IF900" s="209"/>
      <c r="IG900" s="209"/>
      <c r="IH900" s="209"/>
      <c r="II900" s="209"/>
      <c r="IJ900" s="209"/>
      <c r="IK900" s="209"/>
      <c r="IL900" s="209"/>
      <c r="IM900" s="209"/>
      <c r="IN900" s="209"/>
      <c r="IO900" s="209"/>
      <c r="IP900" s="209"/>
      <c r="IQ900" s="209"/>
      <c r="IR900" s="209"/>
      <c r="IS900" s="209"/>
      <c r="IT900" s="209"/>
      <c r="IU900" s="209"/>
      <c r="IV900" s="209"/>
      <c r="IW900" s="209"/>
      <c r="IX900" s="209"/>
      <c r="IY900" s="209"/>
      <c r="IZ900" s="209"/>
      <c r="JA900" s="209"/>
      <c r="JB900" s="209"/>
      <c r="JC900" s="209"/>
      <c r="JD900" s="209"/>
      <c r="JE900" s="209"/>
      <c r="JF900" s="209"/>
      <c r="JG900" s="209"/>
    </row>
    <row r="901" spans="102:267" hidden="1">
      <c r="CX901" s="211"/>
      <c r="CY901" s="217"/>
      <c r="CZ901" s="217"/>
      <c r="DA901" s="217"/>
      <c r="DB901" s="462"/>
      <c r="DC901" s="217"/>
      <c r="DD901" s="209"/>
      <c r="DE901" s="209"/>
      <c r="DF901" s="1561"/>
      <c r="DG901" s="1561"/>
      <c r="DH901" s="209"/>
      <c r="DI901" s="209"/>
      <c r="DJ901" s="217"/>
      <c r="DK901" s="209"/>
      <c r="DL901" s="217"/>
      <c r="DM901" s="209"/>
      <c r="DN901" s="209"/>
      <c r="DO901" s="209"/>
      <c r="DP901" s="209"/>
      <c r="DQ901" s="1561"/>
      <c r="DR901" s="209"/>
      <c r="DS901" s="209"/>
      <c r="DT901" s="209"/>
      <c r="DU901" s="209"/>
      <c r="DV901" s="209"/>
      <c r="DW901" s="1561"/>
      <c r="DX901" s="1561"/>
      <c r="DY901" s="209"/>
      <c r="DZ901" s="209"/>
      <c r="EA901" s="209"/>
      <c r="EB901" s="209"/>
      <c r="EC901" s="209"/>
      <c r="ED901" s="209"/>
      <c r="EE901" s="209"/>
      <c r="EF901" s="209"/>
      <c r="EG901" s="209"/>
      <c r="EH901" s="209"/>
      <c r="EI901" s="209"/>
      <c r="EJ901" s="299"/>
      <c r="EK901" s="220"/>
      <c r="EL901" s="209"/>
      <c r="EM901" s="209"/>
      <c r="EN901" s="211"/>
      <c r="EO901" s="211"/>
      <c r="EP901" s="217"/>
      <c r="EQ901" s="209"/>
      <c r="ER901" s="209"/>
      <c r="ES901" s="209"/>
      <c r="ET901" s="209"/>
      <c r="EU901" s="209"/>
      <c r="EV901" s="209"/>
      <c r="EW901" s="209"/>
      <c r="EX901" s="209"/>
      <c r="EY901" s="209"/>
      <c r="EZ901" s="209"/>
      <c r="FA901" s="209"/>
      <c r="FB901" s="209"/>
      <c r="FC901" s="209"/>
      <c r="FD901" s="209"/>
      <c r="FE901" s="209"/>
      <c r="FF901" s="220"/>
      <c r="FG901" s="220"/>
      <c r="FH901" s="209"/>
      <c r="FI901" s="209"/>
      <c r="FJ901" s="209"/>
      <c r="FK901" s="209"/>
      <c r="FL901" s="209"/>
      <c r="FM901" s="209"/>
      <c r="FN901" s="209"/>
      <c r="FO901" s="209"/>
      <c r="FP901" s="209"/>
      <c r="FQ901" s="209"/>
      <c r="FR901" s="209"/>
      <c r="FS901" s="209"/>
      <c r="FT901" s="209"/>
      <c r="FU901" s="209"/>
      <c r="FV901" s="209"/>
      <c r="FW901" s="209"/>
      <c r="FX901" s="209"/>
      <c r="FY901" s="209"/>
      <c r="FZ901" s="209"/>
      <c r="GA901" s="209"/>
      <c r="GB901" s="209"/>
      <c r="GC901" s="209"/>
      <c r="GD901" s="209"/>
      <c r="GE901" s="209"/>
      <c r="GF901" s="209"/>
      <c r="GG901" s="209"/>
      <c r="GH901" s="209"/>
      <c r="GI901" s="209"/>
      <c r="GJ901" s="209"/>
      <c r="GK901" s="209"/>
      <c r="GL901" s="209"/>
      <c r="GM901" s="209"/>
      <c r="GN901" s="209"/>
      <c r="GO901" s="209"/>
      <c r="GP901" s="209"/>
      <c r="GQ901" s="209"/>
      <c r="GR901" s="209"/>
      <c r="GS901" s="209"/>
      <c r="GT901" s="209"/>
      <c r="GU901" s="209"/>
      <c r="GV901" s="209"/>
      <c r="GW901" s="209"/>
      <c r="GX901" s="209"/>
      <c r="GY901" s="209"/>
      <c r="GZ901" s="209"/>
      <c r="HA901" s="209"/>
      <c r="HB901" s="209"/>
      <c r="HC901" s="209"/>
      <c r="HD901" s="209"/>
      <c r="HE901" s="209"/>
      <c r="HF901" s="209"/>
      <c r="HG901" s="209"/>
      <c r="HH901" s="209"/>
      <c r="HI901" s="209"/>
      <c r="HJ901" s="209"/>
      <c r="HK901" s="209"/>
      <c r="HL901" s="209"/>
      <c r="HM901" s="209"/>
      <c r="HN901" s="209"/>
      <c r="HO901" s="209"/>
      <c r="HP901" s="209"/>
      <c r="HQ901" s="209"/>
      <c r="HR901" s="209"/>
      <c r="HS901" s="209"/>
      <c r="HT901" s="209"/>
      <c r="HU901" s="209"/>
      <c r="HV901" s="209"/>
      <c r="HW901" s="209"/>
      <c r="HX901" s="209"/>
      <c r="HY901" s="209"/>
      <c r="HZ901" s="209"/>
      <c r="IA901" s="209"/>
      <c r="IB901" s="209"/>
      <c r="IC901" s="209"/>
      <c r="ID901" s="209"/>
      <c r="IE901" s="209"/>
      <c r="IF901" s="209"/>
      <c r="IG901" s="209"/>
      <c r="IH901" s="209"/>
      <c r="II901" s="209"/>
      <c r="IJ901" s="209"/>
      <c r="IK901" s="209"/>
      <c r="IL901" s="209"/>
      <c r="IM901" s="209"/>
      <c r="IN901" s="209"/>
      <c r="IO901" s="209"/>
      <c r="IP901" s="209"/>
      <c r="IQ901" s="209"/>
      <c r="IR901" s="209"/>
      <c r="IS901" s="209"/>
      <c r="IT901" s="209"/>
      <c r="IU901" s="209"/>
      <c r="IV901" s="209"/>
      <c r="IW901" s="209"/>
      <c r="IX901" s="209"/>
      <c r="IY901" s="209"/>
      <c r="IZ901" s="209"/>
      <c r="JA901" s="209"/>
      <c r="JB901" s="209"/>
      <c r="JC901" s="209"/>
      <c r="JD901" s="209"/>
      <c r="JE901" s="209"/>
      <c r="JF901" s="209"/>
      <c r="JG901" s="209"/>
    </row>
    <row r="902" spans="102:267" hidden="1">
      <c r="CX902" s="211"/>
      <c r="CY902" s="217"/>
      <c r="CZ902" s="217"/>
      <c r="DA902" s="217"/>
      <c r="DB902" s="462"/>
      <c r="DC902" s="217"/>
      <c r="DD902" s="209"/>
      <c r="DE902" s="209"/>
      <c r="DF902" s="1561"/>
      <c r="DG902" s="1561"/>
      <c r="DH902" s="209"/>
      <c r="DI902" s="209"/>
      <c r="DJ902" s="217"/>
      <c r="DK902" s="209"/>
      <c r="DL902" s="217"/>
      <c r="DM902" s="209"/>
      <c r="DN902" s="209"/>
      <c r="DO902" s="209"/>
      <c r="DP902" s="209"/>
      <c r="DQ902" s="1561"/>
      <c r="DR902" s="209"/>
      <c r="DS902" s="209"/>
      <c r="DT902" s="209"/>
      <c r="DU902" s="209"/>
      <c r="DV902" s="209"/>
      <c r="DW902" s="1561"/>
      <c r="DX902" s="1561"/>
      <c r="DY902" s="209"/>
      <c r="DZ902" s="209"/>
      <c r="EA902" s="209"/>
      <c r="EB902" s="209"/>
      <c r="EC902" s="209"/>
      <c r="ED902" s="209"/>
      <c r="EE902" s="209"/>
      <c r="EF902" s="209"/>
      <c r="EG902" s="209"/>
      <c r="EH902" s="209"/>
      <c r="EI902" s="209"/>
      <c r="EJ902" s="299"/>
      <c r="EK902" s="220"/>
      <c r="EL902" s="209"/>
      <c r="EM902" s="209"/>
      <c r="EN902" s="211"/>
      <c r="EO902" s="211"/>
      <c r="EP902" s="217"/>
      <c r="EQ902" s="209"/>
      <c r="ER902" s="209"/>
      <c r="ES902" s="209"/>
      <c r="ET902" s="209"/>
      <c r="EU902" s="209"/>
      <c r="EV902" s="209"/>
      <c r="EW902" s="209"/>
      <c r="EX902" s="209"/>
      <c r="EY902" s="209"/>
      <c r="EZ902" s="209"/>
      <c r="FA902" s="209"/>
      <c r="FB902" s="209"/>
      <c r="FC902" s="209"/>
      <c r="FD902" s="209"/>
      <c r="FE902" s="209"/>
      <c r="FF902" s="220"/>
      <c r="FG902" s="220"/>
      <c r="FH902" s="209"/>
      <c r="FI902" s="209"/>
      <c r="FJ902" s="209"/>
      <c r="FK902" s="209"/>
      <c r="FL902" s="209"/>
      <c r="FM902" s="209"/>
      <c r="FN902" s="209"/>
      <c r="FO902" s="209"/>
      <c r="FP902" s="209"/>
      <c r="FQ902" s="209"/>
      <c r="FR902" s="209"/>
      <c r="FS902" s="209"/>
      <c r="FT902" s="209"/>
      <c r="FU902" s="209"/>
      <c r="FV902" s="209"/>
      <c r="FW902" s="209"/>
      <c r="FX902" s="209"/>
      <c r="FY902" s="209"/>
      <c r="FZ902" s="209"/>
      <c r="GA902" s="209"/>
      <c r="GB902" s="209"/>
      <c r="GC902" s="209"/>
      <c r="GD902" s="209"/>
      <c r="GE902" s="209"/>
      <c r="GF902" s="209"/>
      <c r="GG902" s="209"/>
      <c r="GH902" s="209"/>
      <c r="GI902" s="209"/>
      <c r="GJ902" s="209"/>
      <c r="GK902" s="209"/>
      <c r="GL902" s="209"/>
      <c r="GM902" s="209"/>
      <c r="GN902" s="209"/>
      <c r="GO902" s="209"/>
      <c r="GP902" s="209"/>
      <c r="GQ902" s="209"/>
      <c r="GR902" s="209"/>
      <c r="GS902" s="209"/>
      <c r="GT902" s="209"/>
      <c r="GU902" s="209"/>
      <c r="GV902" s="209"/>
      <c r="GW902" s="209"/>
      <c r="GX902" s="209"/>
      <c r="GY902" s="209"/>
      <c r="GZ902" s="209"/>
      <c r="HA902" s="209"/>
      <c r="HB902" s="209"/>
      <c r="HC902" s="209"/>
      <c r="HD902" s="209"/>
      <c r="HE902" s="209"/>
      <c r="HF902" s="209"/>
      <c r="HG902" s="209"/>
      <c r="HH902" s="209"/>
      <c r="HI902" s="209"/>
      <c r="HJ902" s="209"/>
      <c r="HK902" s="209"/>
      <c r="HL902" s="209"/>
      <c r="HM902" s="209"/>
      <c r="HN902" s="209"/>
      <c r="HO902" s="209"/>
      <c r="HP902" s="209"/>
      <c r="HQ902" s="209"/>
      <c r="HR902" s="209"/>
      <c r="HS902" s="209"/>
      <c r="HT902" s="209"/>
      <c r="HU902" s="209"/>
      <c r="HV902" s="209"/>
      <c r="HW902" s="209"/>
      <c r="HX902" s="209"/>
      <c r="HY902" s="209"/>
      <c r="HZ902" s="209"/>
      <c r="IA902" s="209"/>
      <c r="IB902" s="209"/>
      <c r="IC902" s="209"/>
      <c r="ID902" s="209"/>
      <c r="IE902" s="209"/>
      <c r="IF902" s="209"/>
      <c r="IG902" s="209"/>
      <c r="IH902" s="209"/>
      <c r="II902" s="209"/>
      <c r="IJ902" s="209"/>
      <c r="IK902" s="209"/>
      <c r="IL902" s="209"/>
      <c r="IM902" s="209"/>
      <c r="IN902" s="209"/>
      <c r="IO902" s="209"/>
      <c r="IP902" s="209"/>
      <c r="IQ902" s="209"/>
      <c r="IR902" s="209"/>
      <c r="IS902" s="209"/>
      <c r="IT902" s="209"/>
      <c r="IU902" s="209"/>
      <c r="IV902" s="209"/>
      <c r="IW902" s="209"/>
      <c r="IX902" s="209"/>
      <c r="IY902" s="209"/>
      <c r="IZ902" s="209"/>
      <c r="JA902" s="209"/>
      <c r="JB902" s="209"/>
      <c r="JC902" s="209"/>
      <c r="JD902" s="209"/>
      <c r="JE902" s="209"/>
      <c r="JF902" s="209"/>
      <c r="JG902" s="209"/>
    </row>
    <row r="903" spans="102:267" hidden="1">
      <c r="CX903" s="211"/>
      <c r="CY903" s="217"/>
      <c r="CZ903" s="217"/>
      <c r="DA903" s="217"/>
      <c r="DB903" s="462"/>
      <c r="DC903" s="217"/>
      <c r="DD903" s="209"/>
      <c r="DE903" s="209"/>
      <c r="DF903" s="1561"/>
      <c r="DG903" s="1561"/>
      <c r="DH903" s="209"/>
      <c r="DI903" s="209"/>
      <c r="DJ903" s="217"/>
      <c r="DK903" s="209"/>
      <c r="DL903" s="217"/>
      <c r="DM903" s="209"/>
      <c r="DN903" s="209"/>
      <c r="DO903" s="209"/>
      <c r="DP903" s="209"/>
      <c r="DQ903" s="1561"/>
      <c r="DR903" s="209"/>
      <c r="DS903" s="209"/>
      <c r="DT903" s="209"/>
      <c r="DU903" s="209"/>
      <c r="DV903" s="209"/>
      <c r="DW903" s="1561"/>
      <c r="DX903" s="1561"/>
      <c r="DY903" s="209"/>
      <c r="DZ903" s="209"/>
      <c r="EA903" s="209"/>
      <c r="EB903" s="209"/>
      <c r="EC903" s="209"/>
      <c r="ED903" s="209"/>
      <c r="EE903" s="209"/>
      <c r="EF903" s="209"/>
      <c r="EG903" s="209"/>
      <c r="EH903" s="209"/>
      <c r="EI903" s="209"/>
      <c r="EJ903" s="299"/>
      <c r="EK903" s="220"/>
      <c r="EL903" s="209"/>
      <c r="EM903" s="209"/>
      <c r="EN903" s="211"/>
      <c r="EO903" s="211"/>
      <c r="EP903" s="217"/>
      <c r="EQ903" s="209"/>
      <c r="ER903" s="209"/>
      <c r="ES903" s="209"/>
      <c r="ET903" s="209"/>
      <c r="EU903" s="209"/>
      <c r="EV903" s="209"/>
      <c r="EW903" s="209"/>
      <c r="EX903" s="209"/>
      <c r="EY903" s="209"/>
      <c r="EZ903" s="209"/>
      <c r="FA903" s="209"/>
      <c r="FB903" s="209"/>
      <c r="FC903" s="209"/>
      <c r="FD903" s="209"/>
      <c r="FE903" s="209"/>
      <c r="FF903" s="220"/>
      <c r="FG903" s="220"/>
      <c r="FH903" s="209"/>
      <c r="FI903" s="209"/>
      <c r="FJ903" s="209"/>
      <c r="FK903" s="209"/>
      <c r="FL903" s="209"/>
      <c r="FM903" s="209"/>
      <c r="FN903" s="209"/>
      <c r="FO903" s="209"/>
      <c r="FP903" s="209"/>
      <c r="FQ903" s="209"/>
      <c r="FR903" s="209"/>
      <c r="FS903" s="209"/>
      <c r="FT903" s="209"/>
      <c r="FU903" s="209"/>
      <c r="FV903" s="209"/>
      <c r="FW903" s="209"/>
      <c r="FX903" s="209"/>
      <c r="FY903" s="209"/>
      <c r="FZ903" s="209"/>
      <c r="GA903" s="209"/>
      <c r="GB903" s="209"/>
      <c r="GC903" s="209"/>
      <c r="GD903" s="209"/>
      <c r="GE903" s="209"/>
      <c r="GF903" s="209"/>
      <c r="GG903" s="209"/>
      <c r="GH903" s="209"/>
      <c r="GI903" s="209"/>
      <c r="GJ903" s="209"/>
      <c r="GK903" s="209"/>
      <c r="GL903" s="209"/>
      <c r="GM903" s="209"/>
      <c r="GN903" s="209"/>
      <c r="GO903" s="209"/>
      <c r="GP903" s="209"/>
      <c r="GQ903" s="209"/>
      <c r="GR903" s="209"/>
      <c r="GS903" s="209"/>
      <c r="GT903" s="209"/>
      <c r="GU903" s="209"/>
      <c r="GV903" s="209"/>
      <c r="GW903" s="209"/>
      <c r="GX903" s="209"/>
      <c r="GY903" s="209"/>
      <c r="GZ903" s="209"/>
      <c r="HA903" s="209"/>
      <c r="HB903" s="209"/>
      <c r="HC903" s="209"/>
      <c r="HD903" s="209"/>
      <c r="HE903" s="209"/>
      <c r="HF903" s="209"/>
      <c r="HG903" s="209"/>
      <c r="HH903" s="209"/>
      <c r="HI903" s="209"/>
      <c r="HJ903" s="209"/>
      <c r="HK903" s="209"/>
      <c r="HL903" s="209"/>
      <c r="HM903" s="209"/>
      <c r="HN903" s="209"/>
      <c r="HO903" s="209"/>
      <c r="HP903" s="209"/>
      <c r="HQ903" s="209"/>
      <c r="HR903" s="209"/>
      <c r="HS903" s="209"/>
      <c r="HT903" s="209"/>
      <c r="HU903" s="209"/>
      <c r="HV903" s="209"/>
      <c r="HW903" s="209"/>
      <c r="HX903" s="209"/>
      <c r="HY903" s="209"/>
      <c r="HZ903" s="209"/>
      <c r="IA903" s="209"/>
      <c r="IB903" s="209"/>
      <c r="IC903" s="209"/>
      <c r="ID903" s="209"/>
      <c r="IE903" s="209"/>
      <c r="IF903" s="209"/>
      <c r="IG903" s="209"/>
      <c r="IH903" s="209"/>
      <c r="II903" s="209"/>
      <c r="IJ903" s="209"/>
      <c r="IK903" s="209"/>
      <c r="IL903" s="209"/>
      <c r="IM903" s="209"/>
      <c r="IN903" s="209"/>
      <c r="IO903" s="209"/>
      <c r="IP903" s="209"/>
      <c r="IQ903" s="209"/>
      <c r="IR903" s="209"/>
      <c r="IS903" s="209"/>
      <c r="IT903" s="209"/>
      <c r="IU903" s="209"/>
      <c r="IV903" s="209"/>
      <c r="IW903" s="209"/>
      <c r="IX903" s="209"/>
      <c r="IY903" s="209"/>
      <c r="IZ903" s="209"/>
      <c r="JA903" s="209"/>
      <c r="JB903" s="209"/>
      <c r="JC903" s="209"/>
      <c r="JD903" s="209"/>
      <c r="JE903" s="209"/>
      <c r="JF903" s="209"/>
      <c r="JG903" s="209"/>
    </row>
    <row r="904" spans="102:267" hidden="1">
      <c r="CX904" s="211"/>
      <c r="CY904" s="217"/>
      <c r="CZ904" s="217"/>
      <c r="DA904" s="217"/>
      <c r="DB904" s="462"/>
      <c r="DC904" s="217"/>
      <c r="DD904" s="209"/>
      <c r="DE904" s="209"/>
      <c r="DF904" s="1561"/>
      <c r="DG904" s="1561"/>
      <c r="DH904" s="209"/>
      <c r="DI904" s="209"/>
      <c r="DJ904" s="217"/>
      <c r="DK904" s="209"/>
      <c r="DL904" s="217"/>
      <c r="DM904" s="209"/>
      <c r="DN904" s="209"/>
      <c r="DO904" s="209"/>
      <c r="DP904" s="209"/>
      <c r="DQ904" s="1561"/>
      <c r="DR904" s="209"/>
      <c r="DS904" s="209"/>
      <c r="DT904" s="209"/>
      <c r="DU904" s="209"/>
      <c r="DV904" s="209"/>
      <c r="DW904" s="1561"/>
      <c r="DX904" s="1561"/>
      <c r="DY904" s="209"/>
      <c r="DZ904" s="209"/>
      <c r="EA904" s="209"/>
      <c r="EB904" s="209"/>
      <c r="EC904" s="209"/>
      <c r="ED904" s="209"/>
      <c r="EE904" s="209"/>
      <c r="EF904" s="209"/>
      <c r="EG904" s="209"/>
      <c r="EH904" s="209"/>
      <c r="EI904" s="209"/>
      <c r="EJ904" s="299"/>
      <c r="EK904" s="220"/>
      <c r="EL904" s="209"/>
      <c r="EM904" s="209"/>
      <c r="EN904" s="211"/>
      <c r="EO904" s="211"/>
      <c r="EP904" s="217"/>
      <c r="EQ904" s="209"/>
      <c r="ER904" s="209"/>
      <c r="ES904" s="209"/>
      <c r="ET904" s="209"/>
      <c r="EU904" s="209"/>
      <c r="EV904" s="209"/>
      <c r="EW904" s="209"/>
      <c r="EX904" s="209"/>
      <c r="EY904" s="209"/>
      <c r="EZ904" s="209"/>
      <c r="FA904" s="209"/>
      <c r="FB904" s="209"/>
      <c r="FC904" s="209"/>
      <c r="FD904" s="209"/>
      <c r="FE904" s="209"/>
      <c r="FF904" s="220"/>
      <c r="FG904" s="220"/>
      <c r="FH904" s="209"/>
      <c r="FI904" s="209"/>
      <c r="FJ904" s="209"/>
      <c r="FK904" s="209"/>
      <c r="FL904" s="209"/>
      <c r="FM904" s="209"/>
      <c r="FN904" s="209"/>
      <c r="FO904" s="209"/>
      <c r="FP904" s="209"/>
      <c r="FQ904" s="209"/>
      <c r="FR904" s="209"/>
      <c r="FS904" s="209"/>
      <c r="FT904" s="209"/>
      <c r="FU904" s="209"/>
      <c r="FV904" s="209"/>
      <c r="FW904" s="209"/>
      <c r="FX904" s="209"/>
      <c r="FY904" s="209"/>
      <c r="FZ904" s="209"/>
      <c r="GA904" s="209"/>
      <c r="GB904" s="209"/>
      <c r="GC904" s="209"/>
      <c r="GD904" s="209"/>
      <c r="GE904" s="209"/>
      <c r="GF904" s="209"/>
      <c r="GG904" s="209"/>
      <c r="GH904" s="209"/>
      <c r="GI904" s="209"/>
      <c r="GJ904" s="209"/>
      <c r="GK904" s="209"/>
      <c r="GL904" s="209"/>
      <c r="GM904" s="209"/>
      <c r="GN904" s="209"/>
      <c r="GO904" s="209"/>
      <c r="GP904" s="209"/>
      <c r="GQ904" s="209"/>
      <c r="GR904" s="209"/>
      <c r="GS904" s="209"/>
      <c r="GT904" s="209"/>
      <c r="GU904" s="209"/>
      <c r="GV904" s="209"/>
      <c r="GW904" s="209"/>
      <c r="GX904" s="209"/>
      <c r="GY904" s="209"/>
      <c r="GZ904" s="209"/>
      <c r="HA904" s="209"/>
      <c r="HB904" s="209"/>
      <c r="HC904" s="209"/>
      <c r="HD904" s="209"/>
      <c r="HE904" s="209"/>
      <c r="HF904" s="209"/>
      <c r="HG904" s="209"/>
      <c r="HH904" s="209"/>
      <c r="HI904" s="209"/>
      <c r="HJ904" s="209"/>
      <c r="HK904" s="209"/>
      <c r="HL904" s="209"/>
      <c r="HM904" s="209"/>
      <c r="HN904" s="209"/>
      <c r="HO904" s="209"/>
      <c r="HP904" s="209"/>
      <c r="HQ904" s="209"/>
      <c r="HR904" s="209"/>
      <c r="HS904" s="209"/>
      <c r="HT904" s="209"/>
      <c r="HU904" s="209"/>
      <c r="HV904" s="209"/>
      <c r="HW904" s="209"/>
      <c r="HX904" s="209"/>
      <c r="HY904" s="209"/>
      <c r="HZ904" s="209"/>
      <c r="IA904" s="209"/>
      <c r="IB904" s="209"/>
      <c r="IC904" s="209"/>
      <c r="ID904" s="209"/>
      <c r="IE904" s="209"/>
      <c r="IF904" s="209"/>
      <c r="IG904" s="209"/>
      <c r="IH904" s="209"/>
      <c r="II904" s="209"/>
      <c r="IJ904" s="209"/>
      <c r="IK904" s="209"/>
      <c r="IL904" s="209"/>
      <c r="IM904" s="209"/>
      <c r="IN904" s="209"/>
      <c r="IO904" s="209"/>
      <c r="IP904" s="209"/>
      <c r="IQ904" s="209"/>
      <c r="IR904" s="209"/>
      <c r="IS904" s="209"/>
      <c r="IT904" s="209"/>
      <c r="IU904" s="209"/>
      <c r="IV904" s="209"/>
      <c r="IW904" s="209"/>
      <c r="IX904" s="209"/>
      <c r="IY904" s="209"/>
      <c r="IZ904" s="209"/>
      <c r="JA904" s="209"/>
      <c r="JB904" s="209"/>
      <c r="JC904" s="209"/>
      <c r="JD904" s="209"/>
      <c r="JE904" s="209"/>
      <c r="JF904" s="209"/>
      <c r="JG904" s="209"/>
    </row>
    <row r="905" spans="102:267" hidden="1">
      <c r="CX905" s="211"/>
      <c r="CY905" s="217"/>
      <c r="CZ905" s="217"/>
      <c r="DA905" s="217"/>
      <c r="DB905" s="462"/>
      <c r="DC905" s="217"/>
      <c r="DD905" s="209"/>
      <c r="DE905" s="209"/>
      <c r="DF905" s="1561"/>
      <c r="DG905" s="1561"/>
      <c r="DH905" s="209"/>
      <c r="DI905" s="209"/>
      <c r="DJ905" s="217"/>
      <c r="DK905" s="209"/>
      <c r="DL905" s="217"/>
      <c r="DM905" s="209"/>
      <c r="DN905" s="209"/>
      <c r="DO905" s="209"/>
      <c r="DP905" s="209"/>
      <c r="DQ905" s="1561"/>
      <c r="DR905" s="209"/>
      <c r="DS905" s="209"/>
      <c r="DT905" s="209"/>
      <c r="DU905" s="209"/>
      <c r="DV905" s="209"/>
      <c r="DW905" s="1561"/>
      <c r="DX905" s="1561"/>
      <c r="DY905" s="209"/>
      <c r="DZ905" s="209"/>
      <c r="EA905" s="209"/>
      <c r="EB905" s="209"/>
      <c r="EC905" s="209"/>
      <c r="ED905" s="209"/>
      <c r="EE905" s="209"/>
      <c r="EF905" s="209"/>
      <c r="EG905" s="209"/>
      <c r="EH905" s="209"/>
      <c r="EI905" s="209"/>
      <c r="EJ905" s="299"/>
      <c r="EK905" s="220"/>
      <c r="EL905" s="209"/>
      <c r="EM905" s="209"/>
      <c r="EN905" s="211"/>
      <c r="EO905" s="211"/>
      <c r="EP905" s="217"/>
      <c r="EQ905" s="209"/>
      <c r="ER905" s="209"/>
      <c r="ES905" s="209"/>
      <c r="ET905" s="209"/>
      <c r="EU905" s="209"/>
      <c r="EV905" s="209"/>
      <c r="EW905" s="209"/>
      <c r="EX905" s="209"/>
      <c r="EY905" s="209"/>
      <c r="EZ905" s="209"/>
      <c r="FA905" s="209"/>
      <c r="FB905" s="209"/>
      <c r="FC905" s="209"/>
      <c r="FD905" s="209"/>
      <c r="FE905" s="209"/>
      <c r="FF905" s="220"/>
      <c r="FG905" s="220"/>
      <c r="FH905" s="209"/>
      <c r="FI905" s="209"/>
      <c r="FJ905" s="209"/>
      <c r="FK905" s="209"/>
      <c r="FL905" s="209"/>
      <c r="FM905" s="209"/>
      <c r="FN905" s="209"/>
      <c r="FO905" s="209"/>
      <c r="FP905" s="209"/>
      <c r="FQ905" s="209"/>
      <c r="FR905" s="209"/>
      <c r="FS905" s="209"/>
      <c r="FT905" s="209"/>
      <c r="FU905" s="209"/>
      <c r="FV905" s="209"/>
      <c r="FW905" s="209"/>
      <c r="FX905" s="209"/>
      <c r="FY905" s="209"/>
      <c r="FZ905" s="209"/>
      <c r="GA905" s="209"/>
      <c r="GB905" s="209"/>
      <c r="GC905" s="209"/>
      <c r="GD905" s="209"/>
      <c r="GE905" s="209"/>
      <c r="GF905" s="209"/>
      <c r="GG905" s="209"/>
      <c r="GH905" s="209"/>
      <c r="GI905" s="209"/>
      <c r="GJ905" s="209"/>
      <c r="GK905" s="209"/>
      <c r="GL905" s="209"/>
      <c r="GM905" s="209"/>
      <c r="GN905" s="209"/>
      <c r="GO905" s="209"/>
      <c r="GP905" s="209"/>
      <c r="GQ905" s="209"/>
      <c r="GR905" s="209"/>
      <c r="GS905" s="209"/>
      <c r="GT905" s="209"/>
      <c r="GU905" s="209"/>
      <c r="GV905" s="209"/>
      <c r="GW905" s="209"/>
      <c r="GX905" s="209"/>
      <c r="GY905" s="209"/>
      <c r="GZ905" s="209"/>
      <c r="HA905" s="209"/>
      <c r="HB905" s="209"/>
      <c r="HC905" s="209"/>
      <c r="HD905" s="209"/>
      <c r="HE905" s="209"/>
      <c r="HF905" s="209"/>
      <c r="HG905" s="209"/>
      <c r="HH905" s="209"/>
      <c r="HI905" s="209"/>
      <c r="HJ905" s="209"/>
      <c r="HK905" s="209"/>
      <c r="HL905" s="209"/>
      <c r="HM905" s="209"/>
      <c r="HN905" s="209"/>
      <c r="HO905" s="209"/>
      <c r="HP905" s="209"/>
      <c r="HQ905" s="209"/>
      <c r="HR905" s="209"/>
      <c r="HS905" s="209"/>
      <c r="HT905" s="209"/>
      <c r="HU905" s="209"/>
      <c r="HV905" s="209"/>
      <c r="HW905" s="209"/>
      <c r="HX905" s="209"/>
      <c r="HY905" s="209"/>
      <c r="HZ905" s="209"/>
      <c r="IA905" s="209"/>
      <c r="IB905" s="209"/>
      <c r="IC905" s="209"/>
      <c r="ID905" s="209"/>
      <c r="IE905" s="209"/>
      <c r="IF905" s="209"/>
      <c r="IG905" s="209"/>
      <c r="IH905" s="209"/>
      <c r="II905" s="209"/>
      <c r="IJ905" s="209"/>
      <c r="IK905" s="209"/>
      <c r="IL905" s="209"/>
      <c r="IM905" s="209"/>
      <c r="IN905" s="209"/>
      <c r="IO905" s="209"/>
      <c r="IP905" s="209"/>
      <c r="IQ905" s="209"/>
      <c r="IR905" s="209"/>
      <c r="IS905" s="209"/>
      <c r="IT905" s="209"/>
      <c r="IU905" s="209"/>
      <c r="IV905" s="209"/>
      <c r="IW905" s="209"/>
      <c r="IX905" s="209"/>
      <c r="IY905" s="209"/>
      <c r="IZ905" s="209"/>
      <c r="JA905" s="209"/>
      <c r="JB905" s="209"/>
      <c r="JC905" s="209"/>
      <c r="JD905" s="209"/>
      <c r="JE905" s="209"/>
      <c r="JF905" s="209"/>
      <c r="JG905" s="209"/>
    </row>
    <row r="906" spans="102:267" hidden="1">
      <c r="CX906" s="211"/>
      <c r="CY906" s="217"/>
      <c r="CZ906" s="217"/>
      <c r="DA906" s="217"/>
      <c r="DB906" s="462"/>
      <c r="DC906" s="217"/>
      <c r="DD906" s="209"/>
      <c r="DE906" s="209"/>
      <c r="DF906" s="1561"/>
      <c r="DG906" s="1561"/>
      <c r="DH906" s="209"/>
      <c r="DI906" s="209"/>
      <c r="DJ906" s="217"/>
      <c r="DK906" s="209"/>
      <c r="DL906" s="217"/>
      <c r="DM906" s="209"/>
      <c r="DN906" s="209"/>
      <c r="DO906" s="209"/>
      <c r="DP906" s="209"/>
      <c r="DQ906" s="1561"/>
      <c r="DR906" s="209"/>
      <c r="DS906" s="209"/>
      <c r="DT906" s="209"/>
      <c r="DU906" s="209"/>
      <c r="DV906" s="209"/>
      <c r="DW906" s="1561"/>
      <c r="DX906" s="1561"/>
      <c r="DY906" s="209"/>
      <c r="DZ906" s="209"/>
      <c r="EA906" s="209"/>
      <c r="EB906" s="209"/>
      <c r="EC906" s="209"/>
      <c r="ED906" s="209"/>
      <c r="EE906" s="209"/>
      <c r="EF906" s="209"/>
      <c r="EG906" s="209"/>
      <c r="EH906" s="209"/>
      <c r="EI906" s="209"/>
      <c r="EJ906" s="299"/>
      <c r="EK906" s="220"/>
      <c r="EL906" s="209"/>
      <c r="EM906" s="209"/>
      <c r="EN906" s="211"/>
      <c r="EO906" s="211"/>
      <c r="EP906" s="217"/>
      <c r="EQ906" s="209"/>
      <c r="ER906" s="209"/>
      <c r="ES906" s="209"/>
      <c r="ET906" s="209"/>
      <c r="EU906" s="209"/>
      <c r="EV906" s="209"/>
      <c r="EW906" s="209"/>
      <c r="EX906" s="209"/>
      <c r="EY906" s="209"/>
      <c r="EZ906" s="209"/>
      <c r="FA906" s="209"/>
      <c r="FB906" s="209"/>
      <c r="FC906" s="209"/>
      <c r="FD906" s="209"/>
      <c r="FE906" s="209"/>
      <c r="FF906" s="220"/>
      <c r="FG906" s="220"/>
      <c r="FH906" s="209"/>
      <c r="FI906" s="209"/>
      <c r="FJ906" s="209"/>
      <c r="FK906" s="209"/>
      <c r="FL906" s="209"/>
      <c r="FM906" s="209"/>
      <c r="FN906" s="209"/>
      <c r="FO906" s="209"/>
      <c r="FP906" s="209"/>
      <c r="FQ906" s="209"/>
      <c r="FR906" s="209"/>
      <c r="FS906" s="209"/>
      <c r="FT906" s="209"/>
      <c r="FU906" s="209"/>
      <c r="FV906" s="209"/>
      <c r="FW906" s="209"/>
      <c r="FX906" s="209"/>
      <c r="FY906" s="209"/>
      <c r="FZ906" s="209"/>
      <c r="GA906" s="209"/>
      <c r="GB906" s="209"/>
      <c r="GC906" s="209"/>
      <c r="GD906" s="209"/>
      <c r="GE906" s="209"/>
      <c r="GF906" s="209"/>
      <c r="GG906" s="209"/>
      <c r="GH906" s="209"/>
      <c r="GI906" s="209"/>
      <c r="GJ906" s="209"/>
      <c r="GK906" s="209"/>
      <c r="GL906" s="209"/>
      <c r="GM906" s="209"/>
      <c r="GN906" s="209"/>
      <c r="GO906" s="209"/>
      <c r="GP906" s="209"/>
      <c r="GQ906" s="209"/>
      <c r="GR906" s="209"/>
      <c r="GS906" s="209"/>
      <c r="GT906" s="209"/>
      <c r="GU906" s="209"/>
      <c r="GV906" s="209"/>
      <c r="GW906" s="209"/>
      <c r="GX906" s="209"/>
      <c r="GY906" s="209"/>
      <c r="GZ906" s="209"/>
      <c r="HA906" s="209"/>
      <c r="HB906" s="209"/>
      <c r="HC906" s="209"/>
      <c r="HD906" s="209"/>
      <c r="HE906" s="209"/>
      <c r="HF906" s="209"/>
      <c r="HG906" s="209"/>
      <c r="HH906" s="209"/>
      <c r="HI906" s="209"/>
      <c r="HJ906" s="209"/>
      <c r="HK906" s="209"/>
      <c r="HL906" s="209"/>
      <c r="HM906" s="209"/>
      <c r="HN906" s="209"/>
      <c r="HO906" s="209"/>
      <c r="HP906" s="209"/>
      <c r="HQ906" s="209"/>
      <c r="HR906" s="209"/>
      <c r="HS906" s="209"/>
      <c r="HT906" s="209"/>
      <c r="HU906" s="209"/>
      <c r="HV906" s="209"/>
      <c r="HW906" s="209"/>
      <c r="HX906" s="209"/>
      <c r="HY906" s="209"/>
      <c r="HZ906" s="209"/>
      <c r="IA906" s="209"/>
      <c r="IB906" s="209"/>
      <c r="IC906" s="209"/>
      <c r="ID906" s="209"/>
      <c r="IE906" s="209"/>
      <c r="IF906" s="209"/>
      <c r="IG906" s="209"/>
      <c r="IH906" s="209"/>
      <c r="II906" s="209"/>
      <c r="IJ906" s="209"/>
      <c r="IK906" s="209"/>
      <c r="IL906" s="209"/>
      <c r="IM906" s="209"/>
      <c r="IN906" s="209"/>
      <c r="IO906" s="209"/>
      <c r="IP906" s="209"/>
      <c r="IQ906" s="209"/>
      <c r="IR906" s="209"/>
      <c r="IS906" s="209"/>
      <c r="IT906" s="209"/>
      <c r="IU906" s="209"/>
      <c r="IV906" s="209"/>
      <c r="IW906" s="209"/>
      <c r="IX906" s="209"/>
      <c r="IY906" s="209"/>
      <c r="IZ906" s="209"/>
      <c r="JA906" s="209"/>
      <c r="JB906" s="209"/>
      <c r="JC906" s="209"/>
      <c r="JD906" s="209"/>
      <c r="JE906" s="209"/>
      <c r="JF906" s="209"/>
      <c r="JG906" s="209"/>
    </row>
    <row r="907" spans="102:267" hidden="1">
      <c r="CX907" s="211"/>
      <c r="CY907" s="217"/>
      <c r="CZ907" s="217"/>
      <c r="DA907" s="217"/>
      <c r="DB907" s="462"/>
      <c r="DC907" s="217"/>
      <c r="DD907" s="209"/>
      <c r="DE907" s="209"/>
      <c r="DF907" s="1561"/>
      <c r="DG907" s="1561"/>
      <c r="DH907" s="209"/>
      <c r="DI907" s="209"/>
      <c r="DJ907" s="217"/>
      <c r="DK907" s="209"/>
      <c r="DL907" s="217"/>
      <c r="DM907" s="209"/>
      <c r="DN907" s="209"/>
      <c r="DO907" s="209"/>
      <c r="DP907" s="209"/>
      <c r="DQ907" s="1561"/>
      <c r="DR907" s="209"/>
      <c r="DS907" s="209"/>
      <c r="DT907" s="209"/>
      <c r="DU907" s="209"/>
      <c r="DV907" s="209"/>
      <c r="DW907" s="1561"/>
      <c r="DX907" s="1561"/>
      <c r="DY907" s="209"/>
      <c r="DZ907" s="209"/>
      <c r="EA907" s="209"/>
      <c r="EB907" s="209"/>
      <c r="EC907" s="209"/>
      <c r="ED907" s="209"/>
      <c r="EE907" s="209"/>
      <c r="EF907" s="209"/>
      <c r="EG907" s="209"/>
      <c r="EH907" s="209"/>
      <c r="EI907" s="209"/>
      <c r="EJ907" s="299"/>
      <c r="EK907" s="220"/>
      <c r="EL907" s="209"/>
      <c r="EM907" s="209"/>
      <c r="EN907" s="211"/>
      <c r="EO907" s="211"/>
      <c r="EP907" s="217"/>
      <c r="EQ907" s="209"/>
      <c r="ER907" s="209"/>
      <c r="ES907" s="209"/>
      <c r="ET907" s="209"/>
      <c r="EU907" s="209"/>
      <c r="EV907" s="209"/>
      <c r="EW907" s="209"/>
      <c r="EX907" s="209"/>
      <c r="EY907" s="209"/>
      <c r="EZ907" s="209"/>
      <c r="FA907" s="209"/>
      <c r="FB907" s="209"/>
      <c r="FC907" s="209"/>
      <c r="FD907" s="209"/>
      <c r="FE907" s="209"/>
      <c r="FF907" s="220"/>
      <c r="FG907" s="220"/>
      <c r="FH907" s="209"/>
      <c r="FI907" s="209"/>
      <c r="FJ907" s="209"/>
      <c r="FK907" s="209"/>
      <c r="FL907" s="209"/>
      <c r="FM907" s="209"/>
      <c r="FN907" s="209"/>
      <c r="FO907" s="209"/>
      <c r="FP907" s="209"/>
      <c r="FQ907" s="209"/>
      <c r="FR907" s="209"/>
      <c r="FS907" s="209"/>
      <c r="FT907" s="209"/>
      <c r="FU907" s="209"/>
      <c r="FV907" s="209"/>
      <c r="FW907" s="209"/>
      <c r="FX907" s="209"/>
      <c r="FY907" s="209"/>
      <c r="FZ907" s="209"/>
      <c r="GA907" s="209"/>
      <c r="GB907" s="209"/>
      <c r="GC907" s="209"/>
      <c r="GD907" s="209"/>
      <c r="GE907" s="209"/>
      <c r="GF907" s="209"/>
      <c r="GG907" s="209"/>
      <c r="GH907" s="209"/>
      <c r="GI907" s="209"/>
      <c r="GJ907" s="209"/>
      <c r="GK907" s="209"/>
      <c r="GL907" s="209"/>
      <c r="GM907" s="209"/>
      <c r="GN907" s="209"/>
      <c r="GO907" s="209"/>
      <c r="GP907" s="209"/>
      <c r="GQ907" s="209"/>
      <c r="GR907" s="209"/>
      <c r="GS907" s="209"/>
      <c r="GT907" s="209"/>
      <c r="GU907" s="209"/>
      <c r="GV907" s="209"/>
      <c r="GW907" s="209"/>
      <c r="GX907" s="209"/>
      <c r="GY907" s="209"/>
      <c r="GZ907" s="209"/>
      <c r="HA907" s="209"/>
      <c r="HB907" s="209"/>
      <c r="HC907" s="209"/>
      <c r="HD907" s="209"/>
      <c r="HE907" s="209"/>
      <c r="HF907" s="209"/>
      <c r="HG907" s="209"/>
      <c r="HH907" s="209"/>
      <c r="HI907" s="209"/>
      <c r="HJ907" s="209"/>
      <c r="HK907" s="209"/>
      <c r="HL907" s="209"/>
      <c r="HM907" s="209"/>
      <c r="HN907" s="209"/>
      <c r="HO907" s="209"/>
      <c r="HP907" s="209"/>
      <c r="HQ907" s="209"/>
      <c r="HR907" s="209"/>
      <c r="HS907" s="209"/>
      <c r="HT907" s="209"/>
      <c r="HU907" s="209"/>
      <c r="HV907" s="209"/>
      <c r="HW907" s="209"/>
      <c r="HX907" s="209"/>
      <c r="HY907" s="209"/>
      <c r="HZ907" s="209"/>
      <c r="IA907" s="209"/>
      <c r="IB907" s="209"/>
      <c r="IC907" s="209"/>
      <c r="ID907" s="209"/>
      <c r="IE907" s="209"/>
      <c r="IF907" s="209"/>
      <c r="IG907" s="209"/>
      <c r="IH907" s="209"/>
      <c r="II907" s="209"/>
      <c r="IJ907" s="209"/>
      <c r="IK907" s="209"/>
      <c r="IL907" s="209"/>
      <c r="IM907" s="209"/>
      <c r="IN907" s="209"/>
      <c r="IO907" s="209"/>
      <c r="IP907" s="209"/>
      <c r="IQ907" s="209"/>
      <c r="IR907" s="209"/>
      <c r="IS907" s="209"/>
      <c r="IT907" s="209"/>
      <c r="IU907" s="209"/>
      <c r="IV907" s="209"/>
      <c r="IW907" s="209"/>
      <c r="IX907" s="209"/>
      <c r="IY907" s="209"/>
      <c r="IZ907" s="209"/>
      <c r="JA907" s="209"/>
      <c r="JB907" s="209"/>
      <c r="JC907" s="209"/>
      <c r="JD907" s="209"/>
      <c r="JE907" s="209"/>
      <c r="JF907" s="209"/>
      <c r="JG907" s="209"/>
    </row>
    <row r="908" spans="102:267" hidden="1">
      <c r="CX908" s="211"/>
      <c r="CY908" s="217"/>
      <c r="CZ908" s="217"/>
      <c r="DA908" s="217"/>
      <c r="DB908" s="462"/>
      <c r="DC908" s="217"/>
      <c r="DD908" s="209"/>
      <c r="DE908" s="209"/>
      <c r="DF908" s="1561"/>
      <c r="DG908" s="1561"/>
      <c r="DH908" s="209"/>
      <c r="DI908" s="209"/>
      <c r="DJ908" s="217"/>
      <c r="DK908" s="209"/>
      <c r="DL908" s="217"/>
      <c r="DM908" s="209"/>
      <c r="DN908" s="209"/>
      <c r="DO908" s="209"/>
      <c r="DP908" s="209"/>
      <c r="DQ908" s="1561"/>
      <c r="DR908" s="209"/>
      <c r="DS908" s="209"/>
      <c r="DT908" s="209"/>
      <c r="DU908" s="209"/>
      <c r="DV908" s="209"/>
      <c r="DW908" s="1561"/>
      <c r="DX908" s="1561"/>
      <c r="DY908" s="209"/>
      <c r="DZ908" s="209"/>
      <c r="EA908" s="209"/>
      <c r="EB908" s="209"/>
      <c r="EC908" s="209"/>
      <c r="ED908" s="209"/>
      <c r="EE908" s="209"/>
      <c r="EF908" s="209"/>
      <c r="EG908" s="209"/>
      <c r="EH908" s="209"/>
      <c r="EI908" s="209"/>
      <c r="EJ908" s="299"/>
      <c r="EK908" s="220"/>
      <c r="EL908" s="209"/>
      <c r="EM908" s="209"/>
      <c r="EN908" s="211"/>
      <c r="EO908" s="211"/>
      <c r="EP908" s="217"/>
      <c r="EQ908" s="209"/>
      <c r="ER908" s="209"/>
      <c r="ES908" s="209"/>
      <c r="ET908" s="209"/>
      <c r="EU908" s="209"/>
      <c r="EV908" s="209"/>
      <c r="EW908" s="209"/>
      <c r="EX908" s="209"/>
      <c r="EY908" s="209"/>
      <c r="EZ908" s="209"/>
      <c r="FA908" s="209"/>
      <c r="FB908" s="209"/>
      <c r="FC908" s="209"/>
      <c r="FD908" s="209"/>
      <c r="FE908" s="209"/>
      <c r="FF908" s="220"/>
      <c r="FG908" s="220"/>
      <c r="FH908" s="209"/>
      <c r="FI908" s="209"/>
      <c r="FJ908" s="209"/>
      <c r="FK908" s="209"/>
      <c r="FL908" s="209"/>
      <c r="FM908" s="209"/>
      <c r="FN908" s="209"/>
      <c r="FO908" s="209"/>
      <c r="FP908" s="209"/>
      <c r="FQ908" s="209"/>
      <c r="FR908" s="209"/>
      <c r="FS908" s="209"/>
      <c r="FT908" s="209"/>
      <c r="FU908" s="209"/>
      <c r="FV908" s="209"/>
      <c r="FW908" s="209"/>
      <c r="FX908" s="209"/>
      <c r="FY908" s="209"/>
      <c r="FZ908" s="209"/>
      <c r="GA908" s="209"/>
      <c r="GB908" s="209"/>
      <c r="GC908" s="209"/>
      <c r="GD908" s="209"/>
      <c r="GE908" s="209"/>
      <c r="GF908" s="209"/>
      <c r="GG908" s="209"/>
      <c r="GH908" s="209"/>
      <c r="GI908" s="209"/>
      <c r="GJ908" s="209"/>
      <c r="GK908" s="209"/>
      <c r="GL908" s="209"/>
      <c r="GM908" s="209"/>
      <c r="GN908" s="209"/>
      <c r="GO908" s="209"/>
      <c r="GP908" s="209"/>
      <c r="GQ908" s="209"/>
      <c r="GR908" s="209"/>
      <c r="GS908" s="209"/>
      <c r="GT908" s="209"/>
      <c r="GU908" s="209"/>
      <c r="GV908" s="209"/>
      <c r="GW908" s="209"/>
      <c r="GX908" s="209"/>
      <c r="GY908" s="209"/>
      <c r="GZ908" s="209"/>
      <c r="HA908" s="209"/>
      <c r="HB908" s="209"/>
      <c r="HC908" s="209"/>
      <c r="HD908" s="209"/>
      <c r="HE908" s="209"/>
      <c r="HF908" s="209"/>
      <c r="HG908" s="209"/>
      <c r="HH908" s="209"/>
      <c r="HI908" s="209"/>
      <c r="HJ908" s="209"/>
      <c r="HK908" s="209"/>
      <c r="HL908" s="209"/>
      <c r="HM908" s="209"/>
      <c r="HN908" s="209"/>
      <c r="HO908" s="209"/>
      <c r="HP908" s="209"/>
      <c r="HQ908" s="209"/>
      <c r="HR908" s="209"/>
      <c r="HS908" s="209"/>
      <c r="HT908" s="209"/>
      <c r="HU908" s="209"/>
      <c r="HV908" s="209"/>
      <c r="HW908" s="209"/>
      <c r="HX908" s="209"/>
      <c r="HY908" s="209"/>
      <c r="HZ908" s="209"/>
      <c r="IA908" s="209"/>
      <c r="IB908" s="209"/>
      <c r="IC908" s="209"/>
      <c r="ID908" s="209"/>
      <c r="IE908" s="209"/>
      <c r="IF908" s="209"/>
      <c r="IG908" s="209"/>
      <c r="IH908" s="209"/>
      <c r="II908" s="209"/>
      <c r="IJ908" s="209"/>
      <c r="IK908" s="209"/>
      <c r="IL908" s="209"/>
      <c r="IM908" s="209"/>
      <c r="IN908" s="209"/>
      <c r="IO908" s="209"/>
      <c r="IP908" s="209"/>
      <c r="IQ908" s="209"/>
      <c r="IR908" s="209"/>
      <c r="IS908" s="209"/>
      <c r="IT908" s="209"/>
      <c r="IU908" s="209"/>
      <c r="IV908" s="209"/>
      <c r="IW908" s="209"/>
      <c r="IX908" s="209"/>
      <c r="IY908" s="209"/>
      <c r="IZ908" s="209"/>
      <c r="JA908" s="209"/>
      <c r="JB908" s="209"/>
      <c r="JC908" s="209"/>
      <c r="JD908" s="209"/>
      <c r="JE908" s="209"/>
      <c r="JF908" s="209"/>
      <c r="JG908" s="209"/>
    </row>
    <row r="909" spans="102:267" hidden="1">
      <c r="CX909" s="211"/>
      <c r="CY909" s="217"/>
      <c r="CZ909" s="217"/>
      <c r="DA909" s="217"/>
      <c r="DB909" s="462"/>
      <c r="DC909" s="217"/>
      <c r="DD909" s="209"/>
      <c r="DE909" s="209"/>
      <c r="DF909" s="1561"/>
      <c r="DG909" s="1561"/>
      <c r="DH909" s="209"/>
      <c r="DI909" s="209"/>
      <c r="DJ909" s="217"/>
      <c r="DK909" s="209"/>
      <c r="DL909" s="217"/>
      <c r="DM909" s="209"/>
      <c r="DN909" s="209"/>
      <c r="DO909" s="209"/>
      <c r="DP909" s="209"/>
      <c r="DQ909" s="1561"/>
      <c r="DR909" s="209"/>
      <c r="DS909" s="209"/>
      <c r="DT909" s="209"/>
      <c r="DU909" s="209"/>
      <c r="DV909" s="209"/>
      <c r="DW909" s="1561"/>
      <c r="DX909" s="1561"/>
      <c r="DY909" s="209"/>
      <c r="DZ909" s="209"/>
      <c r="EA909" s="209"/>
      <c r="EB909" s="209"/>
      <c r="EC909" s="209"/>
      <c r="ED909" s="209"/>
      <c r="EE909" s="209"/>
      <c r="EF909" s="209"/>
      <c r="EG909" s="209"/>
      <c r="EH909" s="209"/>
      <c r="EI909" s="209"/>
      <c r="EJ909" s="299"/>
      <c r="EK909" s="220"/>
      <c r="EL909" s="209"/>
      <c r="EM909" s="209"/>
      <c r="EN909" s="211"/>
      <c r="EO909" s="211"/>
      <c r="EP909" s="217"/>
      <c r="EQ909" s="209"/>
      <c r="ER909" s="209"/>
      <c r="ES909" s="209"/>
      <c r="ET909" s="209"/>
      <c r="EU909" s="209"/>
      <c r="EV909" s="209"/>
      <c r="EW909" s="209"/>
      <c r="EX909" s="209"/>
      <c r="EY909" s="209"/>
      <c r="EZ909" s="209"/>
      <c r="FA909" s="209"/>
      <c r="FB909" s="209"/>
      <c r="FC909" s="209"/>
      <c r="FD909" s="209"/>
      <c r="FE909" s="209"/>
      <c r="FF909" s="220"/>
      <c r="FG909" s="220"/>
      <c r="FH909" s="209"/>
      <c r="FI909" s="209"/>
      <c r="FJ909" s="209"/>
      <c r="FK909" s="209"/>
      <c r="FL909" s="209"/>
      <c r="FM909" s="209"/>
      <c r="FN909" s="209"/>
      <c r="FO909" s="209"/>
      <c r="FP909" s="209"/>
      <c r="FQ909" s="209"/>
      <c r="FR909" s="209"/>
      <c r="FS909" s="209"/>
      <c r="FT909" s="209"/>
      <c r="FU909" s="209"/>
      <c r="FV909" s="209"/>
      <c r="FW909" s="209"/>
      <c r="FX909" s="209"/>
      <c r="FY909" s="209"/>
      <c r="FZ909" s="209"/>
      <c r="GA909" s="209"/>
      <c r="GB909" s="209"/>
      <c r="GC909" s="209"/>
      <c r="GD909" s="209"/>
      <c r="GE909" s="209"/>
      <c r="GF909" s="209"/>
      <c r="GG909" s="209"/>
      <c r="GH909" s="209"/>
      <c r="GI909" s="209"/>
      <c r="GJ909" s="209"/>
      <c r="GK909" s="209"/>
      <c r="GL909" s="209"/>
      <c r="GM909" s="209"/>
      <c r="GN909" s="209"/>
      <c r="GO909" s="209"/>
      <c r="GP909" s="209"/>
      <c r="GQ909" s="209"/>
      <c r="GR909" s="209"/>
      <c r="GS909" s="209"/>
      <c r="GT909" s="209"/>
      <c r="GU909" s="209"/>
      <c r="GV909" s="209"/>
      <c r="GW909" s="209"/>
      <c r="GX909" s="209"/>
      <c r="GY909" s="209"/>
      <c r="GZ909" s="209"/>
      <c r="HA909" s="209"/>
      <c r="HB909" s="209"/>
      <c r="HC909" s="209"/>
      <c r="HD909" s="209"/>
      <c r="HE909" s="209"/>
      <c r="HF909" s="209"/>
      <c r="HG909" s="209"/>
      <c r="HH909" s="209"/>
      <c r="HI909" s="209"/>
      <c r="HJ909" s="209"/>
      <c r="HK909" s="209"/>
      <c r="HL909" s="209"/>
      <c r="HM909" s="209"/>
      <c r="HN909" s="209"/>
      <c r="HO909" s="209"/>
      <c r="HP909" s="209"/>
      <c r="HQ909" s="209"/>
      <c r="HR909" s="209"/>
      <c r="HS909" s="209"/>
      <c r="HT909" s="209"/>
      <c r="HU909" s="209"/>
      <c r="HV909" s="209"/>
      <c r="HW909" s="209"/>
      <c r="HX909" s="209"/>
      <c r="HY909" s="209"/>
      <c r="HZ909" s="209"/>
      <c r="IA909" s="209"/>
      <c r="IB909" s="209"/>
      <c r="IC909" s="209"/>
      <c r="ID909" s="209"/>
      <c r="IE909" s="209"/>
      <c r="IF909" s="209"/>
      <c r="IG909" s="209"/>
      <c r="IH909" s="209"/>
      <c r="II909" s="209"/>
      <c r="IJ909" s="209"/>
      <c r="IK909" s="209"/>
      <c r="IL909" s="209"/>
      <c r="IM909" s="209"/>
      <c r="IN909" s="209"/>
      <c r="IO909" s="209"/>
      <c r="IP909" s="209"/>
      <c r="IQ909" s="209"/>
      <c r="IR909" s="209"/>
      <c r="IS909" s="209"/>
      <c r="IT909" s="209"/>
      <c r="IU909" s="209"/>
      <c r="IV909" s="209"/>
      <c r="IW909" s="209"/>
      <c r="IX909" s="209"/>
      <c r="IY909" s="209"/>
      <c r="IZ909" s="209"/>
      <c r="JA909" s="209"/>
      <c r="JB909" s="209"/>
      <c r="JC909" s="209"/>
      <c r="JD909" s="209"/>
      <c r="JE909" s="209"/>
      <c r="JF909" s="209"/>
      <c r="JG909" s="209"/>
    </row>
    <row r="910" spans="102:267" hidden="1">
      <c r="CX910" s="211"/>
      <c r="CY910" s="217"/>
      <c r="CZ910" s="217"/>
      <c r="DA910" s="217"/>
      <c r="DB910" s="462"/>
      <c r="DC910" s="217"/>
      <c r="DD910" s="209"/>
      <c r="DE910" s="209"/>
      <c r="DF910" s="1561"/>
      <c r="DG910" s="1561"/>
      <c r="DH910" s="209"/>
      <c r="DI910" s="209"/>
      <c r="DJ910" s="217"/>
      <c r="DK910" s="209"/>
      <c r="DL910" s="217"/>
      <c r="DM910" s="209"/>
      <c r="DN910" s="209"/>
      <c r="DO910" s="209"/>
      <c r="DP910" s="209"/>
      <c r="DQ910" s="1561"/>
      <c r="DR910" s="209"/>
      <c r="DS910" s="209"/>
      <c r="DT910" s="209"/>
      <c r="DU910" s="209"/>
      <c r="DV910" s="209"/>
      <c r="DW910" s="1561"/>
      <c r="DX910" s="1561"/>
      <c r="DY910" s="209"/>
      <c r="DZ910" s="209"/>
      <c r="EA910" s="209"/>
      <c r="EB910" s="209"/>
      <c r="EC910" s="209"/>
      <c r="ED910" s="209"/>
      <c r="EE910" s="209"/>
      <c r="EF910" s="209"/>
      <c r="EG910" s="209"/>
      <c r="EH910" s="209"/>
      <c r="EI910" s="209"/>
      <c r="EJ910" s="299"/>
      <c r="EK910" s="220"/>
      <c r="EL910" s="209"/>
      <c r="EM910" s="209"/>
      <c r="EN910" s="211"/>
      <c r="EO910" s="211"/>
      <c r="EP910" s="217"/>
      <c r="EQ910" s="209"/>
      <c r="ER910" s="209"/>
      <c r="ES910" s="209"/>
      <c r="ET910" s="209"/>
      <c r="EU910" s="209"/>
      <c r="EV910" s="209"/>
      <c r="EW910" s="209"/>
      <c r="EX910" s="209"/>
      <c r="EY910" s="209"/>
      <c r="EZ910" s="209"/>
      <c r="FA910" s="209"/>
      <c r="FB910" s="209"/>
      <c r="FC910" s="209"/>
      <c r="FD910" s="209"/>
      <c r="FE910" s="209"/>
      <c r="FF910" s="220"/>
      <c r="FG910" s="220"/>
      <c r="FH910" s="209"/>
      <c r="FI910" s="209"/>
      <c r="FJ910" s="209"/>
      <c r="FK910" s="209"/>
      <c r="FL910" s="209"/>
      <c r="FM910" s="209"/>
      <c r="FN910" s="209"/>
      <c r="FO910" s="209"/>
      <c r="FP910" s="209"/>
      <c r="FQ910" s="209"/>
      <c r="FR910" s="209"/>
      <c r="FS910" s="209"/>
      <c r="FT910" s="209"/>
      <c r="FU910" s="209"/>
      <c r="FV910" s="209"/>
      <c r="FW910" s="209"/>
      <c r="FX910" s="209"/>
      <c r="FY910" s="209"/>
      <c r="FZ910" s="209"/>
      <c r="GA910" s="209"/>
      <c r="GB910" s="209"/>
      <c r="GC910" s="209"/>
      <c r="GD910" s="209"/>
      <c r="GE910" s="209"/>
      <c r="GF910" s="209"/>
      <c r="GG910" s="209"/>
      <c r="GH910" s="209"/>
      <c r="GI910" s="209"/>
      <c r="GJ910" s="209"/>
      <c r="GK910" s="209"/>
      <c r="GL910" s="209"/>
      <c r="GM910" s="209"/>
      <c r="GN910" s="209"/>
      <c r="GO910" s="209"/>
      <c r="GP910" s="209"/>
      <c r="GQ910" s="209"/>
      <c r="GR910" s="209"/>
      <c r="GS910" s="209"/>
      <c r="GT910" s="209"/>
      <c r="GU910" s="209"/>
      <c r="GV910" s="209"/>
      <c r="GW910" s="209"/>
      <c r="GX910" s="209"/>
      <c r="GY910" s="209"/>
      <c r="GZ910" s="209"/>
      <c r="HA910" s="209"/>
      <c r="HB910" s="209"/>
      <c r="HC910" s="209"/>
      <c r="HD910" s="209"/>
      <c r="HE910" s="209"/>
      <c r="HF910" s="209"/>
      <c r="HG910" s="209"/>
      <c r="HH910" s="209"/>
      <c r="HI910" s="209"/>
      <c r="HJ910" s="209"/>
      <c r="HK910" s="209"/>
      <c r="HL910" s="209"/>
      <c r="HM910" s="209"/>
      <c r="HN910" s="209"/>
      <c r="HO910" s="209"/>
      <c r="HP910" s="209"/>
      <c r="HQ910" s="209"/>
      <c r="HR910" s="209"/>
      <c r="HS910" s="209"/>
      <c r="HT910" s="209"/>
      <c r="HU910" s="209"/>
      <c r="HV910" s="209"/>
      <c r="HW910" s="209"/>
      <c r="HX910" s="209"/>
      <c r="HY910" s="209"/>
      <c r="HZ910" s="209"/>
      <c r="IA910" s="209"/>
      <c r="IB910" s="209"/>
      <c r="IC910" s="209"/>
      <c r="ID910" s="209"/>
      <c r="IE910" s="209"/>
      <c r="IF910" s="209"/>
      <c r="IG910" s="209"/>
      <c r="IH910" s="209"/>
      <c r="II910" s="209"/>
      <c r="IJ910" s="209"/>
      <c r="IK910" s="209"/>
      <c r="IL910" s="209"/>
      <c r="IM910" s="209"/>
      <c r="IN910" s="209"/>
      <c r="IO910" s="209"/>
      <c r="IP910" s="209"/>
      <c r="IQ910" s="209"/>
      <c r="IR910" s="209"/>
      <c r="IS910" s="209"/>
      <c r="IT910" s="209"/>
      <c r="IU910" s="209"/>
      <c r="IV910" s="209"/>
      <c r="IW910" s="209"/>
      <c r="IX910" s="209"/>
      <c r="IY910" s="209"/>
      <c r="IZ910" s="209"/>
      <c r="JA910" s="209"/>
      <c r="JB910" s="209"/>
      <c r="JC910" s="209"/>
      <c r="JD910" s="209"/>
      <c r="JE910" s="209"/>
      <c r="JF910" s="209"/>
      <c r="JG910" s="209"/>
    </row>
    <row r="911" spans="102:267" hidden="1">
      <c r="CX911" s="211"/>
      <c r="CY911" s="217"/>
      <c r="CZ911" s="217"/>
      <c r="DA911" s="217"/>
      <c r="DB911" s="462"/>
      <c r="DC911" s="217"/>
      <c r="DD911" s="209"/>
      <c r="DE911" s="209"/>
      <c r="DF911" s="1561"/>
      <c r="DG911" s="1561"/>
      <c r="DH911" s="209"/>
      <c r="DI911" s="209"/>
      <c r="DJ911" s="217"/>
      <c r="DK911" s="209"/>
      <c r="DL911" s="217"/>
      <c r="DM911" s="209"/>
      <c r="DN911" s="209"/>
      <c r="DO911" s="209"/>
      <c r="DP911" s="209"/>
      <c r="DQ911" s="1561"/>
      <c r="DR911" s="209"/>
      <c r="DS911" s="209"/>
      <c r="DT911" s="209"/>
      <c r="DU911" s="209"/>
      <c r="DV911" s="209"/>
      <c r="DW911" s="1561"/>
      <c r="DX911" s="1561"/>
      <c r="DY911" s="209"/>
      <c r="DZ911" s="209"/>
      <c r="EA911" s="209"/>
      <c r="EB911" s="209"/>
      <c r="EC911" s="209"/>
      <c r="ED911" s="209"/>
      <c r="EE911" s="209"/>
      <c r="EF911" s="209"/>
      <c r="EG911" s="209"/>
      <c r="EH911" s="209"/>
      <c r="EI911" s="209"/>
      <c r="EJ911" s="299"/>
      <c r="EK911" s="220"/>
      <c r="EL911" s="209"/>
      <c r="EM911" s="209"/>
      <c r="EN911" s="211"/>
      <c r="EO911" s="211"/>
      <c r="EP911" s="217"/>
      <c r="EQ911" s="209"/>
      <c r="ER911" s="209"/>
      <c r="ES911" s="209"/>
      <c r="ET911" s="209"/>
      <c r="EU911" s="209"/>
      <c r="EV911" s="209"/>
      <c r="EW911" s="209"/>
      <c r="EX911" s="209"/>
      <c r="EY911" s="209"/>
      <c r="EZ911" s="209"/>
      <c r="FA911" s="209"/>
      <c r="FB911" s="209"/>
      <c r="FC911" s="209"/>
      <c r="FD911" s="209"/>
      <c r="FE911" s="209"/>
      <c r="FF911" s="220"/>
      <c r="FG911" s="220"/>
      <c r="FH911" s="209"/>
      <c r="FI911" s="209"/>
      <c r="FJ911" s="209"/>
      <c r="FK911" s="209"/>
      <c r="FL911" s="209"/>
      <c r="FM911" s="209"/>
      <c r="FN911" s="209"/>
      <c r="FO911" s="209"/>
      <c r="FP911" s="209"/>
      <c r="FQ911" s="209"/>
      <c r="FR911" s="209"/>
      <c r="FS911" s="209"/>
      <c r="FT911" s="209"/>
      <c r="FU911" s="209"/>
      <c r="FV911" s="209"/>
      <c r="FW911" s="209"/>
      <c r="FX911" s="209"/>
      <c r="FY911" s="209"/>
      <c r="FZ911" s="209"/>
      <c r="GA911" s="209"/>
      <c r="GB911" s="209"/>
      <c r="GC911" s="209"/>
      <c r="GD911" s="209"/>
      <c r="GE911" s="209"/>
      <c r="GF911" s="209"/>
      <c r="GG911" s="209"/>
      <c r="GH911" s="209"/>
      <c r="GI911" s="209"/>
      <c r="GJ911" s="209"/>
      <c r="GK911" s="209"/>
      <c r="GL911" s="209"/>
      <c r="GM911" s="209"/>
      <c r="GN911" s="209"/>
      <c r="GO911" s="209"/>
      <c r="GP911" s="209"/>
      <c r="GQ911" s="209"/>
      <c r="GR911" s="209"/>
      <c r="GS911" s="209"/>
      <c r="GT911" s="209"/>
      <c r="GU911" s="209"/>
      <c r="GV911" s="209"/>
      <c r="GW911" s="209"/>
      <c r="GX911" s="209"/>
      <c r="GY911" s="209"/>
      <c r="GZ911" s="209"/>
      <c r="HA911" s="209"/>
      <c r="HB911" s="209"/>
      <c r="HC911" s="209"/>
      <c r="HD911" s="209"/>
      <c r="HE911" s="209"/>
      <c r="HF911" s="209"/>
      <c r="HG911" s="209"/>
      <c r="HH911" s="209"/>
      <c r="HI911" s="209"/>
      <c r="HJ911" s="209"/>
      <c r="HK911" s="209"/>
      <c r="HL911" s="209"/>
      <c r="HM911" s="209"/>
      <c r="HN911" s="209"/>
      <c r="HO911" s="209"/>
      <c r="HP911" s="209"/>
      <c r="HQ911" s="209"/>
      <c r="HR911" s="209"/>
      <c r="HS911" s="209"/>
      <c r="HT911" s="209"/>
      <c r="HU911" s="209"/>
      <c r="HV911" s="209"/>
      <c r="HW911" s="209"/>
      <c r="HX911" s="209"/>
      <c r="HY911" s="209"/>
      <c r="HZ911" s="209"/>
      <c r="IA911" s="209"/>
      <c r="IB911" s="209"/>
      <c r="IC911" s="209"/>
      <c r="ID911" s="209"/>
      <c r="IE911" s="209"/>
      <c r="IF911" s="209"/>
      <c r="IG911" s="209"/>
      <c r="IH911" s="209"/>
      <c r="II911" s="209"/>
      <c r="IJ911" s="209"/>
      <c r="IK911" s="209"/>
      <c r="IL911" s="209"/>
      <c r="IM911" s="209"/>
      <c r="IN911" s="209"/>
      <c r="IO911" s="209"/>
      <c r="IP911" s="209"/>
      <c r="IQ911" s="209"/>
      <c r="IR911" s="209"/>
      <c r="IS911" s="209"/>
      <c r="IT911" s="209"/>
      <c r="IU911" s="209"/>
      <c r="IV911" s="209"/>
      <c r="IW911" s="209"/>
      <c r="IX911" s="209"/>
      <c r="IY911" s="209"/>
      <c r="IZ911" s="209"/>
      <c r="JA911" s="209"/>
      <c r="JB911" s="209"/>
      <c r="JC911" s="209"/>
      <c r="JD911" s="209"/>
      <c r="JE911" s="209"/>
      <c r="JF911" s="209"/>
      <c r="JG911" s="209"/>
    </row>
    <row r="912" spans="102:267" hidden="1">
      <c r="CX912" s="211"/>
      <c r="CY912" s="217"/>
      <c r="CZ912" s="217"/>
      <c r="DA912" s="217"/>
      <c r="DB912" s="462"/>
      <c r="DC912" s="217"/>
      <c r="DD912" s="209"/>
      <c r="DE912" s="209"/>
      <c r="DF912" s="1561"/>
      <c r="DG912" s="1561"/>
      <c r="DH912" s="209"/>
      <c r="DI912" s="209"/>
      <c r="DJ912" s="217"/>
      <c r="DK912" s="209"/>
      <c r="DL912" s="217"/>
      <c r="DM912" s="209"/>
      <c r="DN912" s="209"/>
      <c r="DO912" s="209"/>
      <c r="DP912" s="209"/>
      <c r="DQ912" s="1561"/>
      <c r="DR912" s="209"/>
      <c r="DS912" s="209"/>
      <c r="DT912" s="209"/>
      <c r="DU912" s="209"/>
      <c r="DV912" s="209"/>
      <c r="DW912" s="1561"/>
      <c r="DX912" s="1561"/>
      <c r="DY912" s="209"/>
      <c r="DZ912" s="209"/>
      <c r="EA912" s="209"/>
      <c r="EB912" s="209"/>
      <c r="EC912" s="209"/>
      <c r="ED912" s="209"/>
      <c r="EE912" s="209"/>
      <c r="EF912" s="209"/>
      <c r="EG912" s="209"/>
      <c r="EH912" s="209"/>
      <c r="EI912" s="209"/>
      <c r="EJ912" s="299"/>
      <c r="EK912" s="220"/>
      <c r="EL912" s="209"/>
      <c r="EM912" s="209"/>
      <c r="EN912" s="211"/>
      <c r="EO912" s="211"/>
      <c r="EP912" s="217"/>
      <c r="EQ912" s="209"/>
      <c r="ER912" s="209"/>
      <c r="ES912" s="209"/>
      <c r="ET912" s="209"/>
      <c r="EU912" s="209"/>
      <c r="EV912" s="209"/>
      <c r="EW912" s="209"/>
      <c r="EX912" s="209"/>
      <c r="EY912" s="209"/>
      <c r="EZ912" s="209"/>
      <c r="FA912" s="209"/>
      <c r="FB912" s="209"/>
      <c r="FC912" s="209"/>
      <c r="FD912" s="209"/>
      <c r="FE912" s="209"/>
      <c r="FF912" s="220"/>
      <c r="FG912" s="220"/>
      <c r="FH912" s="209"/>
      <c r="FI912" s="209"/>
      <c r="FJ912" s="209"/>
      <c r="FK912" s="209"/>
      <c r="FL912" s="209"/>
      <c r="FM912" s="209"/>
      <c r="FN912" s="209"/>
      <c r="FO912" s="209"/>
      <c r="FP912" s="209"/>
      <c r="FQ912" s="209"/>
      <c r="FR912" s="209"/>
      <c r="FS912" s="209"/>
      <c r="FT912" s="209"/>
      <c r="FU912" s="209"/>
      <c r="FV912" s="209"/>
      <c r="FW912" s="209"/>
      <c r="FX912" s="209"/>
      <c r="FY912" s="209"/>
      <c r="FZ912" s="209"/>
      <c r="GA912" s="209"/>
      <c r="GB912" s="209"/>
      <c r="GC912" s="209"/>
      <c r="GD912" s="209"/>
      <c r="GE912" s="209"/>
      <c r="GF912" s="209"/>
      <c r="GG912" s="209"/>
      <c r="GH912" s="209"/>
      <c r="GI912" s="209"/>
      <c r="GJ912" s="209"/>
      <c r="GK912" s="209"/>
      <c r="GL912" s="209"/>
      <c r="GM912" s="209"/>
      <c r="GN912" s="209"/>
      <c r="GO912" s="209"/>
      <c r="GP912" s="209"/>
      <c r="GQ912" s="209"/>
      <c r="GR912" s="209"/>
      <c r="GS912" s="209"/>
      <c r="GT912" s="209"/>
      <c r="GU912" s="209"/>
      <c r="GV912" s="209"/>
      <c r="GW912" s="209"/>
      <c r="GX912" s="209"/>
      <c r="GY912" s="209"/>
      <c r="GZ912" s="209"/>
      <c r="HA912" s="209"/>
      <c r="HB912" s="209"/>
      <c r="HC912" s="209"/>
      <c r="HD912" s="209"/>
      <c r="HE912" s="209"/>
      <c r="HF912" s="209"/>
      <c r="HG912" s="209"/>
      <c r="HH912" s="209"/>
      <c r="HI912" s="209"/>
      <c r="HJ912" s="209"/>
      <c r="HK912" s="209"/>
      <c r="HL912" s="209"/>
      <c r="HM912" s="209"/>
      <c r="HN912" s="209"/>
      <c r="HO912" s="209"/>
      <c r="HP912" s="209"/>
      <c r="HQ912" s="209"/>
      <c r="HR912" s="209"/>
      <c r="HS912" s="209"/>
      <c r="HT912" s="209"/>
      <c r="HU912" s="209"/>
      <c r="HV912" s="209"/>
      <c r="HW912" s="209"/>
      <c r="HX912" s="209"/>
      <c r="HY912" s="209"/>
      <c r="HZ912" s="209"/>
      <c r="IA912" s="209"/>
      <c r="IB912" s="209"/>
      <c r="IC912" s="209"/>
      <c r="ID912" s="209"/>
      <c r="IE912" s="209"/>
      <c r="IF912" s="209"/>
      <c r="IG912" s="209"/>
      <c r="IH912" s="209"/>
      <c r="II912" s="209"/>
      <c r="IJ912" s="209"/>
      <c r="IK912" s="209"/>
      <c r="IL912" s="209"/>
      <c r="IM912" s="209"/>
      <c r="IN912" s="209"/>
      <c r="IO912" s="209"/>
      <c r="IP912" s="209"/>
      <c r="IQ912" s="209"/>
      <c r="IR912" s="209"/>
      <c r="IS912" s="209"/>
      <c r="IT912" s="209"/>
      <c r="IU912" s="209"/>
      <c r="IV912" s="209"/>
      <c r="IW912" s="209"/>
      <c r="IX912" s="209"/>
      <c r="IY912" s="209"/>
      <c r="IZ912" s="209"/>
      <c r="JA912" s="209"/>
      <c r="JB912" s="209"/>
      <c r="JC912" s="209"/>
      <c r="JD912" s="209"/>
      <c r="JE912" s="209"/>
      <c r="JF912" s="209"/>
      <c r="JG912" s="209"/>
    </row>
    <row r="913" spans="102:267" hidden="1">
      <c r="CX913" s="211"/>
      <c r="CY913" s="217"/>
      <c r="CZ913" s="217"/>
      <c r="DA913" s="217"/>
      <c r="DB913" s="462"/>
      <c r="DC913" s="217"/>
      <c r="DD913" s="209"/>
      <c r="DE913" s="209"/>
      <c r="DF913" s="1561"/>
      <c r="DG913" s="1561"/>
      <c r="DH913" s="209"/>
      <c r="DI913" s="209"/>
      <c r="DJ913" s="217"/>
      <c r="DK913" s="209"/>
      <c r="DL913" s="217"/>
      <c r="DM913" s="209"/>
      <c r="DN913" s="209"/>
      <c r="DO913" s="209"/>
      <c r="DP913" s="209"/>
      <c r="DQ913" s="1561"/>
      <c r="DR913" s="209"/>
      <c r="DS913" s="209"/>
      <c r="DT913" s="209"/>
      <c r="DU913" s="209"/>
      <c r="DV913" s="209"/>
      <c r="DW913" s="1561"/>
      <c r="DX913" s="1561"/>
      <c r="DY913" s="209"/>
      <c r="DZ913" s="209"/>
      <c r="EA913" s="209"/>
      <c r="EB913" s="209"/>
      <c r="EC913" s="209"/>
      <c r="ED913" s="209"/>
      <c r="EE913" s="209"/>
      <c r="EF913" s="209"/>
      <c r="EG913" s="209"/>
      <c r="EH913" s="209"/>
      <c r="EI913" s="209"/>
      <c r="EJ913" s="299"/>
      <c r="EK913" s="220"/>
      <c r="EL913" s="209"/>
      <c r="EM913" s="209"/>
      <c r="EN913" s="211"/>
      <c r="EO913" s="211"/>
      <c r="EP913" s="217"/>
      <c r="EQ913" s="209"/>
      <c r="ER913" s="209"/>
      <c r="ES913" s="209"/>
      <c r="ET913" s="209"/>
      <c r="EU913" s="209"/>
      <c r="EV913" s="209"/>
      <c r="EW913" s="209"/>
      <c r="EX913" s="209"/>
      <c r="EY913" s="209"/>
      <c r="EZ913" s="209"/>
      <c r="FA913" s="209"/>
      <c r="FB913" s="209"/>
      <c r="FC913" s="209"/>
      <c r="FD913" s="209"/>
      <c r="FE913" s="209"/>
      <c r="FF913" s="220"/>
      <c r="FG913" s="220"/>
      <c r="FH913" s="209"/>
      <c r="FI913" s="209"/>
      <c r="FJ913" s="209"/>
      <c r="FK913" s="209"/>
      <c r="FL913" s="209"/>
      <c r="FM913" s="209"/>
      <c r="FN913" s="209"/>
      <c r="FO913" s="209"/>
      <c r="FP913" s="209"/>
      <c r="FQ913" s="209"/>
      <c r="FR913" s="209"/>
      <c r="FS913" s="209"/>
      <c r="FT913" s="209"/>
      <c r="FU913" s="209"/>
      <c r="FV913" s="209"/>
      <c r="FW913" s="209"/>
      <c r="FX913" s="209"/>
      <c r="FY913" s="209"/>
      <c r="FZ913" s="209"/>
      <c r="GA913" s="209"/>
      <c r="GB913" s="209"/>
      <c r="GC913" s="209"/>
      <c r="GD913" s="209"/>
      <c r="GE913" s="209"/>
      <c r="GF913" s="209"/>
      <c r="GG913" s="209"/>
      <c r="GH913" s="209"/>
      <c r="GI913" s="209"/>
      <c r="GJ913" s="209"/>
      <c r="GK913" s="209"/>
      <c r="GL913" s="209"/>
      <c r="GM913" s="209"/>
      <c r="GN913" s="209"/>
      <c r="GO913" s="209"/>
      <c r="GP913" s="209"/>
      <c r="GQ913" s="209"/>
      <c r="GR913" s="209"/>
      <c r="GS913" s="209"/>
      <c r="GT913" s="209"/>
      <c r="GU913" s="209"/>
      <c r="GV913" s="209"/>
      <c r="GW913" s="209"/>
      <c r="GX913" s="209"/>
      <c r="GY913" s="209"/>
      <c r="GZ913" s="209"/>
      <c r="HA913" s="209"/>
      <c r="HB913" s="209"/>
      <c r="HC913" s="209"/>
      <c r="HD913" s="209"/>
      <c r="HE913" s="209"/>
      <c r="HF913" s="209"/>
      <c r="HG913" s="209"/>
      <c r="HH913" s="209"/>
      <c r="HI913" s="209"/>
      <c r="HJ913" s="209"/>
      <c r="HK913" s="209"/>
      <c r="HL913" s="209"/>
      <c r="HM913" s="209"/>
      <c r="HN913" s="209"/>
      <c r="HO913" s="209"/>
      <c r="HP913" s="209"/>
      <c r="HQ913" s="209"/>
      <c r="HR913" s="209"/>
      <c r="HS913" s="209"/>
      <c r="HT913" s="209"/>
      <c r="HU913" s="209"/>
      <c r="HV913" s="209"/>
      <c r="HW913" s="209"/>
      <c r="HX913" s="209"/>
      <c r="HY913" s="209"/>
      <c r="HZ913" s="209"/>
      <c r="IA913" s="209"/>
      <c r="IB913" s="209"/>
      <c r="IC913" s="209"/>
      <c r="ID913" s="209"/>
      <c r="IE913" s="209"/>
      <c r="IF913" s="209"/>
      <c r="IG913" s="209"/>
      <c r="IH913" s="209"/>
      <c r="II913" s="209"/>
      <c r="IJ913" s="209"/>
      <c r="IK913" s="209"/>
      <c r="IL913" s="209"/>
      <c r="IM913" s="209"/>
      <c r="IN913" s="209"/>
      <c r="IO913" s="209"/>
      <c r="IP913" s="209"/>
      <c r="IQ913" s="209"/>
      <c r="IR913" s="209"/>
      <c r="IS913" s="209"/>
      <c r="IT913" s="209"/>
      <c r="IU913" s="209"/>
      <c r="IV913" s="209"/>
      <c r="IW913" s="209"/>
      <c r="IX913" s="209"/>
      <c r="IY913" s="209"/>
      <c r="IZ913" s="209"/>
      <c r="JA913" s="209"/>
      <c r="JB913" s="209"/>
      <c r="JC913" s="209"/>
      <c r="JD913" s="209"/>
      <c r="JE913" s="209"/>
      <c r="JF913" s="209"/>
      <c r="JG913" s="209"/>
    </row>
    <row r="914" spans="102:267" hidden="1">
      <c r="CX914" s="211"/>
      <c r="CY914" s="217"/>
      <c r="CZ914" s="217"/>
      <c r="DA914" s="217"/>
      <c r="DB914" s="462"/>
      <c r="DC914" s="217"/>
      <c r="DD914" s="209"/>
      <c r="DE914" s="209"/>
      <c r="DF914" s="1561"/>
      <c r="DG914" s="1561"/>
      <c r="DH914" s="209"/>
      <c r="DI914" s="209"/>
      <c r="DJ914" s="217"/>
      <c r="DK914" s="209"/>
      <c r="DL914" s="217"/>
      <c r="DM914" s="209"/>
      <c r="DN914" s="209"/>
      <c r="DO914" s="209"/>
      <c r="DP914" s="209"/>
      <c r="DQ914" s="1561"/>
      <c r="DR914" s="209"/>
      <c r="DS914" s="209"/>
      <c r="DT914" s="209"/>
      <c r="DU914" s="209"/>
      <c r="DV914" s="209"/>
      <c r="DW914" s="1561"/>
      <c r="DX914" s="1561"/>
      <c r="DY914" s="209"/>
      <c r="DZ914" s="209"/>
      <c r="EA914" s="209"/>
      <c r="EB914" s="209"/>
      <c r="EC914" s="209"/>
      <c r="ED914" s="209"/>
      <c r="EE914" s="209"/>
      <c r="EF914" s="209"/>
      <c r="EG914" s="209"/>
      <c r="EH914" s="209"/>
      <c r="EI914" s="209"/>
      <c r="EJ914" s="299"/>
      <c r="EK914" s="220"/>
      <c r="EL914" s="209"/>
      <c r="EM914" s="209"/>
      <c r="EN914" s="211"/>
      <c r="EO914" s="211"/>
      <c r="EP914" s="217"/>
      <c r="EQ914" s="209"/>
      <c r="ER914" s="209"/>
      <c r="ES914" s="209"/>
      <c r="ET914" s="209"/>
      <c r="EU914" s="209"/>
      <c r="EV914" s="209"/>
      <c r="EW914" s="209"/>
      <c r="EX914" s="209"/>
      <c r="EY914" s="209"/>
      <c r="EZ914" s="209"/>
      <c r="FA914" s="209"/>
      <c r="FB914" s="209"/>
      <c r="FC914" s="209"/>
      <c r="FD914" s="209"/>
      <c r="FE914" s="209"/>
      <c r="FF914" s="220"/>
      <c r="FG914" s="220"/>
      <c r="FH914" s="209"/>
      <c r="FI914" s="209"/>
      <c r="FJ914" s="209"/>
      <c r="FK914" s="209"/>
      <c r="FL914" s="209"/>
      <c r="FM914" s="209"/>
      <c r="FN914" s="209"/>
      <c r="FO914" s="209"/>
      <c r="FP914" s="209"/>
      <c r="FQ914" s="209"/>
      <c r="FR914" s="209"/>
      <c r="FS914" s="209"/>
      <c r="FT914" s="209"/>
      <c r="FU914" s="209"/>
      <c r="FV914" s="209"/>
      <c r="FW914" s="209"/>
      <c r="FX914" s="209"/>
      <c r="FY914" s="209"/>
      <c r="FZ914" s="209"/>
      <c r="GA914" s="209"/>
      <c r="GB914" s="209"/>
      <c r="GC914" s="209"/>
      <c r="GD914" s="209"/>
      <c r="GE914" s="209"/>
      <c r="GF914" s="209"/>
      <c r="GG914" s="209"/>
      <c r="GH914" s="209"/>
      <c r="GI914" s="209"/>
      <c r="GJ914" s="209"/>
      <c r="GK914" s="209"/>
      <c r="GL914" s="209"/>
      <c r="GM914" s="209"/>
      <c r="GN914" s="209"/>
      <c r="GO914" s="209"/>
      <c r="GP914" s="209"/>
      <c r="GQ914" s="209"/>
      <c r="GR914" s="209"/>
      <c r="GS914" s="209"/>
      <c r="GT914" s="209"/>
      <c r="GU914" s="209"/>
      <c r="GV914" s="209"/>
      <c r="GW914" s="209"/>
      <c r="GX914" s="209"/>
      <c r="GY914" s="209"/>
      <c r="GZ914" s="209"/>
      <c r="HA914" s="209"/>
      <c r="HB914" s="209"/>
      <c r="HC914" s="209"/>
      <c r="HD914" s="209"/>
      <c r="HE914" s="209"/>
      <c r="HF914" s="209"/>
      <c r="HG914" s="209"/>
      <c r="HH914" s="209"/>
      <c r="HI914" s="209"/>
      <c r="HJ914" s="209"/>
      <c r="HK914" s="209"/>
      <c r="HL914" s="209"/>
      <c r="HM914" s="209"/>
      <c r="HN914" s="209"/>
      <c r="HO914" s="209"/>
      <c r="HP914" s="209"/>
      <c r="HQ914" s="209"/>
      <c r="HR914" s="209"/>
      <c r="HS914" s="209"/>
      <c r="HT914" s="209"/>
      <c r="HU914" s="209"/>
      <c r="HV914" s="209"/>
      <c r="HW914" s="209"/>
      <c r="HX914" s="209"/>
      <c r="HY914" s="209"/>
      <c r="HZ914" s="209"/>
      <c r="IA914" s="209"/>
      <c r="IB914" s="209"/>
      <c r="IC914" s="209"/>
      <c r="ID914" s="209"/>
      <c r="IE914" s="209"/>
      <c r="IF914" s="209"/>
      <c r="IG914" s="209"/>
      <c r="IH914" s="209"/>
      <c r="II914" s="209"/>
      <c r="IJ914" s="209"/>
      <c r="IK914" s="209"/>
      <c r="IL914" s="209"/>
      <c r="IM914" s="209"/>
      <c r="IN914" s="209"/>
      <c r="IO914" s="209"/>
      <c r="IP914" s="209"/>
      <c r="IQ914" s="209"/>
      <c r="IR914" s="209"/>
      <c r="IS914" s="209"/>
      <c r="IT914" s="209"/>
      <c r="IU914" s="209"/>
      <c r="IV914" s="209"/>
      <c r="IW914" s="209"/>
      <c r="IX914" s="209"/>
      <c r="IY914" s="209"/>
      <c r="IZ914" s="209"/>
      <c r="JA914" s="209"/>
      <c r="JB914" s="209"/>
      <c r="JC914" s="209"/>
      <c r="JD914" s="209"/>
      <c r="JE914" s="209"/>
      <c r="JF914" s="209"/>
      <c r="JG914" s="209"/>
    </row>
    <row r="915" spans="102:267" hidden="1">
      <c r="CX915" s="211"/>
      <c r="CY915" s="217"/>
      <c r="CZ915" s="217"/>
      <c r="DA915" s="217"/>
      <c r="DB915" s="462"/>
      <c r="DC915" s="217"/>
      <c r="DD915" s="209"/>
      <c r="DE915" s="209"/>
      <c r="DF915" s="1561"/>
      <c r="DG915" s="1561"/>
      <c r="DH915" s="209"/>
      <c r="DI915" s="209"/>
      <c r="DJ915" s="217"/>
      <c r="DK915" s="209"/>
      <c r="DL915" s="217"/>
      <c r="DM915" s="209"/>
      <c r="DN915" s="209"/>
      <c r="DO915" s="209"/>
      <c r="DP915" s="209"/>
      <c r="DQ915" s="1561"/>
      <c r="DR915" s="209"/>
      <c r="DS915" s="209"/>
      <c r="DT915" s="209"/>
      <c r="DU915" s="209"/>
      <c r="DV915" s="209"/>
      <c r="DW915" s="1561"/>
      <c r="DX915" s="1561"/>
      <c r="DY915" s="209"/>
      <c r="DZ915" s="209"/>
      <c r="EA915" s="209"/>
      <c r="EB915" s="209"/>
      <c r="EC915" s="209"/>
      <c r="ED915" s="209"/>
      <c r="EE915" s="209"/>
      <c r="EF915" s="209"/>
      <c r="EG915" s="209"/>
      <c r="EH915" s="209"/>
      <c r="EI915" s="209"/>
      <c r="EJ915" s="299"/>
      <c r="EK915" s="220"/>
      <c r="EL915" s="209"/>
      <c r="EM915" s="209"/>
      <c r="EN915" s="211"/>
      <c r="EO915" s="211"/>
      <c r="EP915" s="217"/>
      <c r="EQ915" s="209"/>
      <c r="ER915" s="209"/>
      <c r="ES915" s="209"/>
      <c r="ET915" s="209"/>
      <c r="EU915" s="209"/>
      <c r="EV915" s="209"/>
      <c r="EW915" s="209"/>
      <c r="EX915" s="209"/>
      <c r="EY915" s="209"/>
      <c r="EZ915" s="209"/>
      <c r="FA915" s="209"/>
      <c r="FB915" s="209"/>
      <c r="FC915" s="209"/>
      <c r="FD915" s="209"/>
      <c r="FE915" s="209"/>
      <c r="FF915" s="220"/>
      <c r="FG915" s="220"/>
      <c r="FH915" s="209"/>
      <c r="FI915" s="209"/>
      <c r="FJ915" s="209"/>
      <c r="FK915" s="209"/>
      <c r="FL915" s="209"/>
      <c r="FM915" s="209"/>
      <c r="FN915" s="209"/>
      <c r="FO915" s="209"/>
      <c r="FP915" s="209"/>
      <c r="FQ915" s="209"/>
      <c r="FR915" s="209"/>
      <c r="FS915" s="209"/>
      <c r="FT915" s="209"/>
      <c r="FU915" s="209"/>
      <c r="FV915" s="209"/>
      <c r="FW915" s="209"/>
      <c r="FX915" s="209"/>
      <c r="FY915" s="209"/>
      <c r="FZ915" s="209"/>
      <c r="GA915" s="209"/>
      <c r="GB915" s="209"/>
      <c r="GC915" s="209"/>
      <c r="GD915" s="209"/>
      <c r="GE915" s="209"/>
      <c r="GF915" s="209"/>
      <c r="GG915" s="209"/>
      <c r="GH915" s="209"/>
      <c r="GI915" s="209"/>
      <c r="GJ915" s="209"/>
      <c r="GK915" s="209"/>
      <c r="GL915" s="209"/>
      <c r="GM915" s="209"/>
      <c r="GN915" s="209"/>
      <c r="GO915" s="209"/>
      <c r="GP915" s="209"/>
      <c r="GQ915" s="209"/>
      <c r="GR915" s="209"/>
      <c r="GS915" s="209"/>
      <c r="GT915" s="209"/>
      <c r="GU915" s="209"/>
      <c r="GV915" s="209"/>
      <c r="GW915" s="209"/>
      <c r="GX915" s="209"/>
      <c r="GY915" s="209"/>
      <c r="GZ915" s="209"/>
      <c r="HA915" s="209"/>
      <c r="HB915" s="209"/>
      <c r="HC915" s="209"/>
      <c r="HD915" s="209"/>
      <c r="HE915" s="209"/>
      <c r="HF915" s="209"/>
      <c r="HG915" s="209"/>
      <c r="HH915" s="209"/>
      <c r="HI915" s="209"/>
      <c r="HJ915" s="209"/>
      <c r="HK915" s="209"/>
      <c r="HL915" s="209"/>
      <c r="HM915" s="209"/>
      <c r="HN915" s="209"/>
      <c r="HO915" s="209"/>
      <c r="HP915" s="209"/>
      <c r="HQ915" s="209"/>
      <c r="HR915" s="209"/>
      <c r="HS915" s="209"/>
      <c r="HT915" s="209"/>
      <c r="HU915" s="209"/>
      <c r="HV915" s="209"/>
      <c r="HW915" s="209"/>
      <c r="HX915" s="209"/>
      <c r="HY915" s="209"/>
      <c r="HZ915" s="209"/>
      <c r="IA915" s="209"/>
      <c r="IB915" s="209"/>
      <c r="IC915" s="209"/>
      <c r="ID915" s="209"/>
      <c r="IE915" s="209"/>
      <c r="IF915" s="209"/>
      <c r="IG915" s="209"/>
      <c r="IH915" s="209"/>
      <c r="II915" s="209"/>
      <c r="IJ915" s="209"/>
      <c r="IK915" s="209"/>
      <c r="IL915" s="209"/>
      <c r="IM915" s="209"/>
      <c r="IN915" s="209"/>
      <c r="IO915" s="209"/>
      <c r="IP915" s="209"/>
      <c r="IQ915" s="209"/>
      <c r="IR915" s="209"/>
      <c r="IS915" s="209"/>
      <c r="IT915" s="209"/>
      <c r="IU915" s="209"/>
      <c r="IV915" s="209"/>
      <c r="IW915" s="209"/>
      <c r="IX915" s="209"/>
      <c r="IY915" s="209"/>
      <c r="IZ915" s="209"/>
      <c r="JA915" s="209"/>
      <c r="JB915" s="209"/>
      <c r="JC915" s="209"/>
      <c r="JD915" s="209"/>
      <c r="JE915" s="209"/>
      <c r="JF915" s="209"/>
      <c r="JG915" s="209"/>
    </row>
    <row r="916" spans="102:267" hidden="1">
      <c r="CX916" s="211"/>
      <c r="CY916" s="217"/>
      <c r="CZ916" s="217"/>
      <c r="DA916" s="217"/>
      <c r="DB916" s="462"/>
      <c r="DC916" s="217"/>
      <c r="DD916" s="209"/>
      <c r="DE916" s="209"/>
      <c r="DF916" s="1561"/>
      <c r="DG916" s="1561"/>
      <c r="DH916" s="209"/>
      <c r="DI916" s="209"/>
      <c r="DJ916" s="217"/>
      <c r="DK916" s="209"/>
      <c r="DL916" s="217"/>
      <c r="DM916" s="209"/>
      <c r="DN916" s="209"/>
      <c r="DO916" s="209"/>
      <c r="DP916" s="209"/>
      <c r="DQ916" s="1561"/>
      <c r="DR916" s="209"/>
      <c r="DS916" s="209"/>
      <c r="DT916" s="209"/>
      <c r="DU916" s="209"/>
      <c r="DV916" s="209"/>
      <c r="DW916" s="1561"/>
      <c r="DX916" s="1561"/>
      <c r="DY916" s="209"/>
      <c r="DZ916" s="209"/>
      <c r="EA916" s="209"/>
      <c r="EB916" s="209"/>
      <c r="EC916" s="209"/>
      <c r="ED916" s="209"/>
      <c r="EE916" s="209"/>
      <c r="EF916" s="209"/>
      <c r="EG916" s="209"/>
      <c r="EH916" s="209"/>
      <c r="EI916" s="209"/>
      <c r="EJ916" s="299"/>
      <c r="EK916" s="220"/>
      <c r="EL916" s="209"/>
      <c r="EM916" s="209"/>
      <c r="EN916" s="211"/>
      <c r="EO916" s="211"/>
      <c r="EP916" s="217"/>
      <c r="EQ916" s="209"/>
      <c r="ER916" s="209"/>
      <c r="ES916" s="209"/>
      <c r="ET916" s="209"/>
      <c r="EU916" s="209"/>
      <c r="EV916" s="209"/>
      <c r="EW916" s="209"/>
      <c r="EX916" s="209"/>
      <c r="EY916" s="209"/>
      <c r="EZ916" s="209"/>
      <c r="FA916" s="209"/>
      <c r="FB916" s="209"/>
      <c r="FC916" s="209"/>
      <c r="FD916" s="209"/>
      <c r="FE916" s="209"/>
      <c r="FF916" s="220"/>
      <c r="FG916" s="220"/>
      <c r="FH916" s="209"/>
      <c r="FI916" s="209"/>
      <c r="FJ916" s="209"/>
      <c r="FK916" s="209"/>
      <c r="FL916" s="209"/>
      <c r="FM916" s="209"/>
      <c r="FN916" s="209"/>
      <c r="FO916" s="209"/>
      <c r="FP916" s="209"/>
      <c r="FQ916" s="209"/>
      <c r="FR916" s="209"/>
      <c r="FS916" s="209"/>
      <c r="FT916" s="209"/>
      <c r="FU916" s="209"/>
      <c r="FV916" s="209"/>
      <c r="FW916" s="209"/>
      <c r="FX916" s="209"/>
      <c r="FY916" s="209"/>
      <c r="FZ916" s="209"/>
      <c r="GA916" s="209"/>
      <c r="GB916" s="209"/>
      <c r="GC916" s="209"/>
      <c r="GD916" s="209"/>
      <c r="GE916" s="209"/>
      <c r="GF916" s="209"/>
      <c r="GG916" s="209"/>
      <c r="GH916" s="209"/>
      <c r="GI916" s="209"/>
      <c r="GJ916" s="209"/>
      <c r="GK916" s="209"/>
      <c r="GL916" s="209"/>
      <c r="GM916" s="209"/>
      <c r="GN916" s="209"/>
      <c r="GO916" s="209"/>
      <c r="GP916" s="209"/>
      <c r="GQ916" s="209"/>
      <c r="GR916" s="209"/>
      <c r="GS916" s="209"/>
      <c r="GT916" s="209"/>
      <c r="GU916" s="209"/>
      <c r="GV916" s="209"/>
      <c r="GW916" s="209"/>
      <c r="GX916" s="209"/>
      <c r="GY916" s="209"/>
      <c r="GZ916" s="209"/>
      <c r="HA916" s="209"/>
      <c r="HB916" s="209"/>
      <c r="HC916" s="209"/>
      <c r="HD916" s="209"/>
      <c r="HE916" s="209"/>
      <c r="HF916" s="209"/>
      <c r="HG916" s="209"/>
      <c r="HH916" s="209"/>
      <c r="HI916" s="209"/>
      <c r="HJ916" s="209"/>
      <c r="HK916" s="209"/>
      <c r="HL916" s="209"/>
      <c r="HM916" s="209"/>
      <c r="HN916" s="209"/>
      <c r="HO916" s="209"/>
      <c r="HP916" s="209"/>
      <c r="HQ916" s="209"/>
      <c r="HR916" s="209"/>
      <c r="HS916" s="209"/>
      <c r="HT916" s="209"/>
      <c r="HU916" s="209"/>
      <c r="HV916" s="209"/>
      <c r="HW916" s="209"/>
      <c r="HX916" s="209"/>
      <c r="HY916" s="209"/>
      <c r="HZ916" s="209"/>
      <c r="IA916" s="209"/>
      <c r="IB916" s="209"/>
      <c r="IC916" s="209"/>
      <c r="ID916" s="209"/>
      <c r="IE916" s="209"/>
      <c r="IF916" s="209"/>
      <c r="IG916" s="209"/>
      <c r="IH916" s="209"/>
      <c r="II916" s="209"/>
      <c r="IJ916" s="209"/>
      <c r="IK916" s="209"/>
      <c r="IL916" s="209"/>
      <c r="IM916" s="209"/>
      <c r="IN916" s="209"/>
      <c r="IO916" s="209"/>
      <c r="IP916" s="209"/>
      <c r="IQ916" s="209"/>
      <c r="IR916" s="209"/>
      <c r="IS916" s="209"/>
      <c r="IT916" s="209"/>
      <c r="IU916" s="209"/>
      <c r="IV916" s="209"/>
      <c r="IW916" s="209"/>
      <c r="IX916" s="209"/>
      <c r="IY916" s="209"/>
      <c r="IZ916" s="209"/>
      <c r="JA916" s="209"/>
      <c r="JB916" s="209"/>
      <c r="JC916" s="209"/>
      <c r="JD916" s="209"/>
      <c r="JE916" s="209"/>
      <c r="JF916" s="209"/>
      <c r="JG916" s="209"/>
    </row>
    <row r="917" spans="102:267" hidden="1">
      <c r="CX917" s="211"/>
      <c r="CY917" s="217"/>
      <c r="CZ917" s="217"/>
      <c r="DA917" s="217"/>
      <c r="DB917" s="462"/>
      <c r="DC917" s="217"/>
      <c r="DD917" s="209"/>
      <c r="DE917" s="209"/>
      <c r="DF917" s="1561"/>
      <c r="DG917" s="1561"/>
      <c r="DH917" s="209"/>
      <c r="DI917" s="209"/>
      <c r="DJ917" s="217"/>
      <c r="DK917" s="209"/>
      <c r="DL917" s="217"/>
      <c r="DM917" s="209"/>
      <c r="DN917" s="209"/>
      <c r="DO917" s="209"/>
      <c r="DP917" s="209"/>
      <c r="DQ917" s="1561"/>
      <c r="DR917" s="209"/>
      <c r="DS917" s="209"/>
      <c r="DT917" s="209"/>
      <c r="DU917" s="209"/>
      <c r="DV917" s="209"/>
      <c r="DW917" s="1561"/>
      <c r="DX917" s="1561"/>
      <c r="DY917" s="209"/>
      <c r="DZ917" s="209"/>
      <c r="EA917" s="209"/>
      <c r="EB917" s="209"/>
      <c r="EC917" s="209"/>
      <c r="ED917" s="209"/>
      <c r="EE917" s="209"/>
      <c r="EF917" s="209"/>
      <c r="EG917" s="209"/>
      <c r="EH917" s="209"/>
      <c r="EI917" s="209"/>
      <c r="EJ917" s="299"/>
      <c r="EK917" s="220"/>
      <c r="EL917" s="209"/>
      <c r="EM917" s="209"/>
      <c r="EN917" s="211"/>
      <c r="EO917" s="211"/>
      <c r="EP917" s="217"/>
      <c r="EQ917" s="209"/>
      <c r="ER917" s="209"/>
      <c r="ES917" s="209"/>
      <c r="ET917" s="209"/>
      <c r="EU917" s="209"/>
      <c r="EV917" s="209"/>
      <c r="EW917" s="209"/>
      <c r="EX917" s="209"/>
      <c r="EY917" s="209"/>
      <c r="EZ917" s="209"/>
      <c r="FA917" s="209"/>
      <c r="FB917" s="209"/>
      <c r="FC917" s="209"/>
      <c r="FD917" s="209"/>
      <c r="FE917" s="209"/>
      <c r="FF917" s="220"/>
      <c r="FG917" s="220"/>
      <c r="FH917" s="209"/>
      <c r="FI917" s="209"/>
      <c r="FJ917" s="209"/>
      <c r="FK917" s="209"/>
      <c r="FL917" s="209"/>
      <c r="FM917" s="209"/>
      <c r="FN917" s="209"/>
      <c r="FO917" s="209"/>
      <c r="FP917" s="209"/>
      <c r="FQ917" s="209"/>
      <c r="FR917" s="209"/>
      <c r="FS917" s="209"/>
      <c r="FT917" s="209"/>
      <c r="FU917" s="209"/>
      <c r="FV917" s="209"/>
      <c r="FW917" s="209"/>
      <c r="FX917" s="209"/>
      <c r="FY917" s="209"/>
      <c r="FZ917" s="209"/>
      <c r="GA917" s="209"/>
      <c r="GB917" s="209"/>
      <c r="GC917" s="209"/>
      <c r="GD917" s="209"/>
      <c r="GE917" s="209"/>
      <c r="GF917" s="209"/>
      <c r="GG917" s="209"/>
      <c r="GH917" s="209"/>
      <c r="GI917" s="209"/>
      <c r="GJ917" s="209"/>
      <c r="GK917" s="209"/>
      <c r="GL917" s="209"/>
      <c r="GM917" s="209"/>
      <c r="GN917" s="209"/>
      <c r="GO917" s="209"/>
      <c r="GP917" s="209"/>
      <c r="GQ917" s="209"/>
      <c r="GR917" s="209"/>
      <c r="GS917" s="209"/>
      <c r="GT917" s="209"/>
      <c r="GU917" s="209"/>
      <c r="GV917" s="209"/>
      <c r="GW917" s="209"/>
      <c r="GX917" s="209"/>
      <c r="GY917" s="209"/>
      <c r="GZ917" s="209"/>
      <c r="HA917" s="209"/>
      <c r="HB917" s="209"/>
      <c r="HC917" s="209"/>
      <c r="HD917" s="209"/>
      <c r="HE917" s="209"/>
      <c r="HF917" s="209"/>
      <c r="HG917" s="209"/>
      <c r="HH917" s="209"/>
      <c r="HI917" s="209"/>
      <c r="HJ917" s="209"/>
      <c r="HK917" s="209"/>
      <c r="HL917" s="209"/>
      <c r="HM917" s="209"/>
      <c r="HN917" s="209"/>
      <c r="HO917" s="209"/>
      <c r="HP917" s="209"/>
      <c r="HQ917" s="209"/>
      <c r="HR917" s="209"/>
      <c r="HS917" s="209"/>
      <c r="HT917" s="209"/>
      <c r="HU917" s="209"/>
      <c r="HV917" s="209"/>
      <c r="HW917" s="209"/>
      <c r="HX917" s="209"/>
      <c r="HY917" s="209"/>
      <c r="HZ917" s="209"/>
      <c r="IA917" s="209"/>
      <c r="IB917" s="209"/>
      <c r="IC917" s="209"/>
      <c r="ID917" s="209"/>
      <c r="IE917" s="209"/>
      <c r="IF917" s="209"/>
      <c r="IG917" s="209"/>
      <c r="IH917" s="209"/>
      <c r="II917" s="209"/>
      <c r="IJ917" s="209"/>
      <c r="IK917" s="209"/>
      <c r="IL917" s="209"/>
      <c r="IM917" s="209"/>
      <c r="IN917" s="209"/>
      <c r="IO917" s="209"/>
      <c r="IP917" s="209"/>
      <c r="IQ917" s="209"/>
      <c r="IR917" s="209"/>
      <c r="IS917" s="209"/>
      <c r="IT917" s="209"/>
      <c r="IU917" s="209"/>
      <c r="IV917" s="209"/>
      <c r="IW917" s="209"/>
      <c r="IX917" s="209"/>
      <c r="IY917" s="209"/>
      <c r="IZ917" s="209"/>
      <c r="JA917" s="209"/>
      <c r="JB917" s="209"/>
      <c r="JC917" s="209"/>
      <c r="JD917" s="209"/>
      <c r="JE917" s="209"/>
      <c r="JF917" s="209"/>
      <c r="JG917" s="209"/>
    </row>
    <row r="918" spans="102:267" hidden="1">
      <c r="CX918" s="211"/>
      <c r="CY918" s="217"/>
      <c r="CZ918" s="217"/>
      <c r="DA918" s="217"/>
      <c r="DB918" s="462"/>
      <c r="DC918" s="217"/>
      <c r="DD918" s="209"/>
      <c r="DE918" s="209"/>
      <c r="DF918" s="1561"/>
      <c r="DG918" s="1561"/>
      <c r="DH918" s="209"/>
      <c r="DI918" s="209"/>
      <c r="DJ918" s="217"/>
      <c r="DK918" s="209"/>
      <c r="DL918" s="217"/>
      <c r="DM918" s="209"/>
      <c r="DN918" s="209"/>
      <c r="DO918" s="209"/>
      <c r="DP918" s="209"/>
      <c r="DQ918" s="1561"/>
      <c r="DR918" s="209"/>
      <c r="DS918" s="209"/>
      <c r="DT918" s="209"/>
      <c r="DU918" s="209"/>
      <c r="DV918" s="209"/>
      <c r="DW918" s="1561"/>
      <c r="DX918" s="1561"/>
      <c r="DY918" s="209"/>
      <c r="DZ918" s="209"/>
      <c r="EA918" s="209"/>
      <c r="EB918" s="209"/>
      <c r="EC918" s="209"/>
      <c r="ED918" s="209"/>
      <c r="EE918" s="209"/>
      <c r="EF918" s="209"/>
      <c r="EG918" s="209"/>
      <c r="EH918" s="209"/>
      <c r="EI918" s="209"/>
      <c r="EJ918" s="299"/>
      <c r="EK918" s="220"/>
      <c r="EL918" s="209"/>
      <c r="EM918" s="209"/>
      <c r="EN918" s="211"/>
      <c r="EO918" s="211"/>
      <c r="EP918" s="217"/>
      <c r="EQ918" s="209"/>
      <c r="ER918" s="209"/>
      <c r="ES918" s="209"/>
      <c r="ET918" s="209"/>
      <c r="EU918" s="209"/>
      <c r="EV918" s="209"/>
      <c r="EW918" s="209"/>
      <c r="EX918" s="209"/>
      <c r="EY918" s="209"/>
      <c r="EZ918" s="209"/>
      <c r="FA918" s="209"/>
      <c r="FB918" s="209"/>
      <c r="FC918" s="209"/>
      <c r="FD918" s="209"/>
      <c r="FE918" s="209"/>
      <c r="FF918" s="220"/>
      <c r="FG918" s="220"/>
      <c r="FH918" s="209"/>
      <c r="FI918" s="209"/>
      <c r="FJ918" s="209"/>
      <c r="FK918" s="209"/>
      <c r="FL918" s="209"/>
      <c r="FM918" s="209"/>
      <c r="FN918" s="209"/>
      <c r="FO918" s="209"/>
      <c r="FP918" s="209"/>
      <c r="FQ918" s="209"/>
      <c r="FR918" s="209"/>
      <c r="FS918" s="209"/>
      <c r="FT918" s="209"/>
      <c r="FU918" s="209"/>
      <c r="FV918" s="209"/>
      <c r="FW918" s="209"/>
      <c r="FX918" s="209"/>
      <c r="FY918" s="209"/>
      <c r="FZ918" s="209"/>
      <c r="GA918" s="209"/>
      <c r="GB918" s="209"/>
      <c r="GC918" s="209"/>
      <c r="GD918" s="209"/>
      <c r="GE918" s="209"/>
      <c r="GF918" s="209"/>
      <c r="GG918" s="209"/>
      <c r="GH918" s="209"/>
      <c r="GI918" s="209"/>
      <c r="GJ918" s="209"/>
      <c r="GK918" s="209"/>
      <c r="GL918" s="209"/>
      <c r="GM918" s="209"/>
      <c r="GN918" s="209"/>
      <c r="GO918" s="209"/>
      <c r="GP918" s="209"/>
      <c r="GQ918" s="209"/>
      <c r="GR918" s="209"/>
      <c r="GS918" s="209"/>
      <c r="GT918" s="209"/>
      <c r="GU918" s="209"/>
      <c r="GV918" s="209"/>
      <c r="GW918" s="209"/>
      <c r="GX918" s="209"/>
      <c r="GY918" s="209"/>
      <c r="GZ918" s="209"/>
      <c r="HA918" s="209"/>
      <c r="HB918" s="209"/>
      <c r="HC918" s="209"/>
      <c r="HD918" s="209"/>
      <c r="HE918" s="209"/>
      <c r="HF918" s="209"/>
      <c r="HG918" s="209"/>
      <c r="HH918" s="209"/>
      <c r="HI918" s="209"/>
      <c r="HJ918" s="209"/>
      <c r="HK918" s="209"/>
      <c r="HL918" s="209"/>
      <c r="HM918" s="209"/>
      <c r="HN918" s="209"/>
      <c r="HO918" s="209"/>
      <c r="HP918" s="209"/>
      <c r="HQ918" s="209"/>
      <c r="HR918" s="209"/>
      <c r="HS918" s="209"/>
      <c r="HT918" s="209"/>
      <c r="HU918" s="209"/>
      <c r="HV918" s="209"/>
      <c r="HW918" s="209"/>
      <c r="HX918" s="209"/>
      <c r="HY918" s="209"/>
      <c r="HZ918" s="209"/>
      <c r="IA918" s="209"/>
      <c r="IB918" s="209"/>
      <c r="IC918" s="209"/>
      <c r="ID918" s="209"/>
      <c r="IE918" s="209"/>
      <c r="IF918" s="209"/>
      <c r="IG918" s="209"/>
      <c r="IH918" s="209"/>
      <c r="II918" s="209"/>
      <c r="IJ918" s="209"/>
      <c r="IK918" s="209"/>
      <c r="IL918" s="209"/>
      <c r="IM918" s="209"/>
      <c r="IN918" s="209"/>
      <c r="IO918" s="209"/>
      <c r="IP918" s="209"/>
      <c r="IQ918" s="209"/>
      <c r="IR918" s="209"/>
      <c r="IS918" s="209"/>
      <c r="IT918" s="209"/>
      <c r="IU918" s="209"/>
      <c r="IV918" s="209"/>
      <c r="IW918" s="209"/>
      <c r="IX918" s="209"/>
      <c r="IY918" s="209"/>
      <c r="IZ918" s="209"/>
      <c r="JA918" s="209"/>
      <c r="JB918" s="209"/>
      <c r="JC918" s="209"/>
      <c r="JD918" s="209"/>
      <c r="JE918" s="209"/>
      <c r="JF918" s="209"/>
      <c r="JG918" s="209"/>
    </row>
    <row r="919" spans="102:267" hidden="1">
      <c r="CX919" s="211"/>
      <c r="CY919" s="217"/>
      <c r="CZ919" s="217"/>
      <c r="DA919" s="217"/>
      <c r="DB919" s="462"/>
      <c r="DC919" s="217"/>
      <c r="DD919" s="209"/>
      <c r="DE919" s="209"/>
      <c r="DF919" s="1561"/>
      <c r="DG919" s="1561"/>
      <c r="DH919" s="209"/>
      <c r="DI919" s="209"/>
      <c r="DJ919" s="217"/>
      <c r="DK919" s="209"/>
      <c r="DL919" s="217"/>
      <c r="DM919" s="209"/>
      <c r="DN919" s="209"/>
      <c r="DO919" s="209"/>
      <c r="DP919" s="209"/>
      <c r="DQ919" s="1561"/>
      <c r="DR919" s="209"/>
      <c r="DS919" s="209"/>
      <c r="DT919" s="209"/>
      <c r="DU919" s="209"/>
      <c r="DV919" s="209"/>
      <c r="DW919" s="1561"/>
      <c r="DX919" s="1561"/>
      <c r="DY919" s="209"/>
      <c r="DZ919" s="209"/>
      <c r="EA919" s="209"/>
      <c r="EB919" s="209"/>
      <c r="EC919" s="209"/>
      <c r="ED919" s="209"/>
      <c r="EE919" s="209"/>
      <c r="EF919" s="209"/>
      <c r="EG919" s="209"/>
      <c r="EH919" s="209"/>
      <c r="EI919" s="209"/>
      <c r="EJ919" s="299"/>
      <c r="EK919" s="220"/>
      <c r="EL919" s="209"/>
      <c r="EM919" s="209"/>
      <c r="EN919" s="211"/>
      <c r="EO919" s="211"/>
      <c r="EP919" s="217"/>
      <c r="EQ919" s="209"/>
      <c r="ER919" s="209"/>
      <c r="ES919" s="209"/>
      <c r="ET919" s="209"/>
      <c r="EU919" s="209"/>
      <c r="EV919" s="209"/>
      <c r="EW919" s="209"/>
      <c r="EX919" s="209"/>
      <c r="EY919" s="209"/>
      <c r="EZ919" s="209"/>
      <c r="FA919" s="209"/>
      <c r="FB919" s="209"/>
      <c r="FC919" s="209"/>
      <c r="FD919" s="209"/>
      <c r="FE919" s="209"/>
      <c r="FF919" s="220"/>
      <c r="FG919" s="220"/>
      <c r="FH919" s="209"/>
      <c r="FI919" s="209"/>
      <c r="FJ919" s="209"/>
      <c r="FK919" s="209"/>
      <c r="FL919" s="209"/>
      <c r="FM919" s="209"/>
      <c r="FN919" s="209"/>
      <c r="FO919" s="209"/>
      <c r="FP919" s="209"/>
      <c r="FQ919" s="209"/>
      <c r="FR919" s="209"/>
      <c r="FS919" s="209"/>
      <c r="FT919" s="209"/>
      <c r="FU919" s="209"/>
      <c r="FV919" s="209"/>
      <c r="FW919" s="209"/>
      <c r="FX919" s="209"/>
      <c r="FY919" s="209"/>
      <c r="FZ919" s="209"/>
      <c r="GA919" s="209"/>
      <c r="GB919" s="209"/>
      <c r="GC919" s="209"/>
      <c r="GD919" s="209"/>
      <c r="GE919" s="209"/>
      <c r="GF919" s="209"/>
      <c r="GG919" s="209"/>
      <c r="GH919" s="209"/>
      <c r="GI919" s="209"/>
      <c r="GJ919" s="209"/>
      <c r="GK919" s="209"/>
      <c r="GL919" s="209"/>
      <c r="GM919" s="209"/>
      <c r="GN919" s="209"/>
      <c r="GO919" s="209"/>
      <c r="GP919" s="209"/>
      <c r="GQ919" s="209"/>
      <c r="GR919" s="209"/>
      <c r="GS919" s="209"/>
      <c r="GT919" s="209"/>
      <c r="GU919" s="209"/>
      <c r="GV919" s="209"/>
      <c r="GW919" s="209"/>
      <c r="GX919" s="209"/>
      <c r="GY919" s="209"/>
      <c r="GZ919" s="209"/>
      <c r="HA919" s="209"/>
      <c r="HB919" s="209"/>
      <c r="HC919" s="209"/>
      <c r="HD919" s="209"/>
      <c r="HE919" s="209"/>
      <c r="HF919" s="209"/>
      <c r="HG919" s="209"/>
      <c r="HH919" s="209"/>
      <c r="HI919" s="209"/>
      <c r="HJ919" s="209"/>
      <c r="HK919" s="209"/>
      <c r="HL919" s="209"/>
      <c r="HM919" s="209"/>
      <c r="HN919" s="209"/>
      <c r="HO919" s="209"/>
      <c r="HP919" s="209"/>
      <c r="HQ919" s="209"/>
      <c r="HR919" s="209"/>
      <c r="HS919" s="209"/>
      <c r="HT919" s="209"/>
      <c r="HU919" s="209"/>
      <c r="HV919" s="209"/>
      <c r="HW919" s="209"/>
      <c r="HX919" s="209"/>
      <c r="HY919" s="209"/>
      <c r="HZ919" s="209"/>
      <c r="IA919" s="209"/>
      <c r="IB919" s="209"/>
      <c r="IC919" s="209"/>
      <c r="ID919" s="209"/>
      <c r="IE919" s="209"/>
      <c r="IF919" s="209"/>
      <c r="IG919" s="209"/>
      <c r="IH919" s="209"/>
      <c r="II919" s="209"/>
      <c r="IJ919" s="209"/>
      <c r="IK919" s="209"/>
      <c r="IL919" s="209"/>
      <c r="IM919" s="209"/>
      <c r="IN919" s="209"/>
      <c r="IO919" s="209"/>
      <c r="IP919" s="209"/>
      <c r="IQ919" s="209"/>
      <c r="IR919" s="209"/>
      <c r="IS919" s="209"/>
      <c r="IT919" s="209"/>
      <c r="IU919" s="209"/>
      <c r="IV919" s="209"/>
      <c r="IW919" s="209"/>
      <c r="IX919" s="209"/>
      <c r="IY919" s="209"/>
      <c r="IZ919" s="209"/>
      <c r="JA919" s="209"/>
      <c r="JB919" s="209"/>
      <c r="JC919" s="209"/>
      <c r="JD919" s="209"/>
      <c r="JE919" s="209"/>
      <c r="JF919" s="209"/>
      <c r="JG919" s="209"/>
    </row>
    <row r="920" spans="102:267" hidden="1">
      <c r="CX920" s="211"/>
      <c r="CY920" s="217"/>
      <c r="CZ920" s="217"/>
      <c r="DA920" s="217"/>
      <c r="DB920" s="462"/>
      <c r="DC920" s="217"/>
      <c r="DD920" s="209"/>
      <c r="DE920" s="209"/>
      <c r="DF920" s="1561"/>
      <c r="DG920" s="1561"/>
      <c r="DH920" s="209"/>
      <c r="DI920" s="209"/>
      <c r="DJ920" s="217"/>
      <c r="DK920" s="209"/>
      <c r="DL920" s="217"/>
      <c r="DM920" s="209"/>
      <c r="DN920" s="209"/>
      <c r="DO920" s="209"/>
      <c r="DP920" s="209"/>
      <c r="DQ920" s="1561"/>
      <c r="DR920" s="209"/>
      <c r="DS920" s="209"/>
      <c r="DT920" s="209"/>
      <c r="DU920" s="209"/>
      <c r="DV920" s="209"/>
      <c r="DW920" s="1561"/>
      <c r="DX920" s="1561"/>
      <c r="DY920" s="209"/>
      <c r="DZ920" s="209"/>
      <c r="EA920" s="209"/>
      <c r="EB920" s="209"/>
      <c r="EC920" s="209"/>
      <c r="ED920" s="209"/>
      <c r="EE920" s="209"/>
      <c r="EF920" s="209"/>
      <c r="EG920" s="209"/>
      <c r="EH920" s="209"/>
      <c r="EI920" s="209"/>
      <c r="EJ920" s="299"/>
      <c r="EK920" s="220"/>
      <c r="EL920" s="209"/>
      <c r="EM920" s="209"/>
      <c r="EN920" s="211"/>
      <c r="EO920" s="211"/>
      <c r="EP920" s="217"/>
      <c r="EQ920" s="209"/>
      <c r="ER920" s="209"/>
      <c r="ES920" s="209"/>
      <c r="ET920" s="209"/>
      <c r="EU920" s="209"/>
      <c r="EV920" s="209"/>
      <c r="EW920" s="209"/>
      <c r="EX920" s="209"/>
      <c r="EY920" s="209"/>
      <c r="EZ920" s="209"/>
      <c r="FA920" s="209"/>
      <c r="FB920" s="209"/>
      <c r="FC920" s="209"/>
      <c r="FD920" s="209"/>
      <c r="FE920" s="209"/>
      <c r="FF920" s="220"/>
      <c r="FG920" s="220"/>
      <c r="FH920" s="209"/>
      <c r="FI920" s="209"/>
      <c r="FJ920" s="209"/>
      <c r="FK920" s="209"/>
      <c r="FL920" s="209"/>
      <c r="FM920" s="209"/>
      <c r="FN920" s="209"/>
      <c r="FO920" s="209"/>
      <c r="FP920" s="209"/>
      <c r="FQ920" s="209"/>
      <c r="FR920" s="209"/>
      <c r="FS920" s="209"/>
      <c r="FT920" s="209"/>
      <c r="FU920" s="209"/>
      <c r="FV920" s="209"/>
      <c r="FW920" s="209"/>
      <c r="FX920" s="209"/>
      <c r="FY920" s="209"/>
      <c r="FZ920" s="209"/>
      <c r="GA920" s="209"/>
      <c r="GB920" s="209"/>
      <c r="GC920" s="209"/>
      <c r="GD920" s="209"/>
      <c r="GE920" s="209"/>
      <c r="GF920" s="209"/>
      <c r="GG920" s="209"/>
      <c r="GH920" s="209"/>
      <c r="GI920" s="209"/>
      <c r="GJ920" s="209"/>
      <c r="GK920" s="209"/>
      <c r="GL920" s="209"/>
      <c r="GM920" s="209"/>
      <c r="GN920" s="209"/>
      <c r="GO920" s="209"/>
      <c r="GP920" s="209"/>
      <c r="GQ920" s="209"/>
      <c r="GR920" s="209"/>
      <c r="GS920" s="209"/>
      <c r="GT920" s="209"/>
      <c r="GU920" s="209"/>
      <c r="GV920" s="209"/>
      <c r="GW920" s="209"/>
      <c r="GX920" s="209"/>
      <c r="GY920" s="209"/>
      <c r="GZ920" s="209"/>
      <c r="HA920" s="209"/>
      <c r="HB920" s="209"/>
      <c r="HC920" s="209"/>
      <c r="HD920" s="209"/>
      <c r="HE920" s="209"/>
      <c r="HF920" s="209"/>
      <c r="HG920" s="209"/>
      <c r="HH920" s="209"/>
      <c r="HI920" s="209"/>
      <c r="HJ920" s="209"/>
      <c r="HK920" s="209"/>
      <c r="HL920" s="209"/>
      <c r="HM920" s="209"/>
      <c r="HN920" s="209"/>
      <c r="HO920" s="209"/>
      <c r="HP920" s="209"/>
      <c r="HQ920" s="209"/>
      <c r="HR920" s="209"/>
      <c r="HS920" s="209"/>
      <c r="HT920" s="209"/>
      <c r="HU920" s="209"/>
      <c r="HV920" s="209"/>
      <c r="HW920" s="209"/>
      <c r="HX920" s="209"/>
      <c r="HY920" s="209"/>
      <c r="HZ920" s="209"/>
      <c r="IA920" s="209"/>
      <c r="IB920" s="209"/>
      <c r="IC920" s="209"/>
      <c r="ID920" s="209"/>
      <c r="IE920" s="209"/>
      <c r="IF920" s="209"/>
      <c r="IG920" s="209"/>
      <c r="IH920" s="209"/>
      <c r="II920" s="209"/>
      <c r="IJ920" s="209"/>
      <c r="IK920" s="209"/>
      <c r="IL920" s="209"/>
      <c r="IM920" s="209"/>
      <c r="IN920" s="209"/>
      <c r="IO920" s="209"/>
      <c r="IP920" s="209"/>
      <c r="IQ920" s="209"/>
      <c r="IR920" s="209"/>
      <c r="IS920" s="209"/>
      <c r="IT920" s="209"/>
      <c r="IU920" s="209"/>
      <c r="IV920" s="209"/>
      <c r="IW920" s="209"/>
      <c r="IX920" s="209"/>
      <c r="IY920" s="209"/>
      <c r="IZ920" s="209"/>
      <c r="JA920" s="209"/>
      <c r="JB920" s="209"/>
      <c r="JC920" s="209"/>
      <c r="JD920" s="209"/>
      <c r="JE920" s="209"/>
      <c r="JF920" s="209"/>
      <c r="JG920" s="209"/>
    </row>
    <row r="921" spans="102:267" hidden="1">
      <c r="CX921" s="211"/>
      <c r="CY921" s="217"/>
      <c r="CZ921" s="217"/>
      <c r="DA921" s="217"/>
      <c r="DB921" s="462"/>
      <c r="DC921" s="217"/>
      <c r="DD921" s="209"/>
      <c r="DE921" s="209"/>
      <c r="DF921" s="1561"/>
      <c r="DG921" s="1561"/>
      <c r="DH921" s="209"/>
      <c r="DI921" s="209"/>
      <c r="DJ921" s="217"/>
      <c r="DK921" s="209"/>
      <c r="DL921" s="217"/>
      <c r="DM921" s="209"/>
      <c r="DN921" s="209"/>
      <c r="DO921" s="209"/>
      <c r="DP921" s="209"/>
      <c r="DQ921" s="1561"/>
      <c r="DR921" s="209"/>
      <c r="DS921" s="209"/>
      <c r="DT921" s="209"/>
      <c r="DU921" s="209"/>
      <c r="DV921" s="209"/>
      <c r="DW921" s="1561"/>
      <c r="DX921" s="1561"/>
      <c r="DY921" s="209"/>
      <c r="DZ921" s="209"/>
      <c r="EA921" s="209"/>
      <c r="EB921" s="209"/>
      <c r="EC921" s="209"/>
      <c r="ED921" s="209"/>
      <c r="EE921" s="209"/>
      <c r="EF921" s="209"/>
      <c r="EG921" s="209"/>
      <c r="EH921" s="209"/>
      <c r="EI921" s="209"/>
      <c r="EJ921" s="299"/>
      <c r="EK921" s="220"/>
      <c r="EL921" s="209"/>
      <c r="EM921" s="209"/>
      <c r="EN921" s="211"/>
      <c r="EO921" s="211"/>
      <c r="EP921" s="217"/>
      <c r="EQ921" s="209"/>
      <c r="ER921" s="209"/>
      <c r="ES921" s="209"/>
      <c r="ET921" s="209"/>
      <c r="EU921" s="209"/>
      <c r="EV921" s="209"/>
      <c r="EW921" s="209"/>
      <c r="EX921" s="209"/>
      <c r="EY921" s="209"/>
      <c r="EZ921" s="209"/>
      <c r="FA921" s="209"/>
      <c r="FB921" s="209"/>
      <c r="FC921" s="209"/>
      <c r="FD921" s="209"/>
      <c r="FE921" s="209"/>
      <c r="FF921" s="220"/>
      <c r="FG921" s="220"/>
      <c r="FH921" s="209"/>
      <c r="FI921" s="209"/>
      <c r="FJ921" s="209"/>
      <c r="FK921" s="209"/>
      <c r="FL921" s="209"/>
      <c r="FM921" s="209"/>
      <c r="FN921" s="209"/>
      <c r="FO921" s="209"/>
      <c r="FP921" s="209"/>
      <c r="FQ921" s="209"/>
      <c r="FR921" s="209"/>
      <c r="FS921" s="209"/>
      <c r="FT921" s="209"/>
      <c r="FU921" s="209"/>
      <c r="FV921" s="209"/>
      <c r="FW921" s="209"/>
      <c r="FX921" s="209"/>
      <c r="FY921" s="209"/>
      <c r="FZ921" s="209"/>
      <c r="GA921" s="209"/>
      <c r="GB921" s="209"/>
      <c r="GC921" s="209"/>
      <c r="GD921" s="209"/>
      <c r="GE921" s="209"/>
      <c r="GF921" s="209"/>
      <c r="GG921" s="209"/>
      <c r="GH921" s="209"/>
      <c r="GI921" s="209"/>
      <c r="GJ921" s="209"/>
      <c r="GK921" s="209"/>
      <c r="GL921" s="209"/>
      <c r="GM921" s="209"/>
      <c r="GN921" s="209"/>
      <c r="GO921" s="209"/>
      <c r="GP921" s="209"/>
      <c r="GQ921" s="209"/>
      <c r="GR921" s="209"/>
      <c r="GS921" s="209"/>
      <c r="GT921" s="209"/>
      <c r="GU921" s="209"/>
      <c r="GV921" s="209"/>
      <c r="GW921" s="209"/>
      <c r="GX921" s="209"/>
      <c r="GY921" s="209"/>
      <c r="GZ921" s="209"/>
      <c r="HA921" s="209"/>
      <c r="HB921" s="209"/>
      <c r="HC921" s="209"/>
      <c r="HD921" s="209"/>
      <c r="HE921" s="209"/>
      <c r="HF921" s="209"/>
      <c r="HG921" s="209"/>
      <c r="HH921" s="209"/>
      <c r="HI921" s="209"/>
      <c r="HJ921" s="209"/>
      <c r="HK921" s="209"/>
      <c r="HL921" s="209"/>
      <c r="HM921" s="209"/>
      <c r="HN921" s="209"/>
      <c r="HO921" s="209"/>
      <c r="HP921" s="209"/>
      <c r="HQ921" s="209"/>
      <c r="HR921" s="209"/>
      <c r="HS921" s="209"/>
      <c r="HT921" s="209"/>
      <c r="HU921" s="209"/>
      <c r="HV921" s="209"/>
      <c r="HW921" s="209"/>
      <c r="HX921" s="209"/>
      <c r="HY921" s="209"/>
      <c r="HZ921" s="209"/>
      <c r="IA921" s="209"/>
      <c r="IB921" s="209"/>
      <c r="IC921" s="209"/>
      <c r="ID921" s="209"/>
      <c r="IE921" s="209"/>
      <c r="IF921" s="209"/>
      <c r="IG921" s="209"/>
      <c r="IH921" s="209"/>
      <c r="II921" s="209"/>
      <c r="IJ921" s="209"/>
      <c r="IK921" s="209"/>
      <c r="IL921" s="209"/>
      <c r="IM921" s="209"/>
      <c r="IN921" s="209"/>
      <c r="IO921" s="209"/>
      <c r="IP921" s="209"/>
      <c r="IQ921" s="209"/>
      <c r="IR921" s="209"/>
      <c r="IS921" s="209"/>
      <c r="IT921" s="209"/>
      <c r="IU921" s="209"/>
      <c r="IV921" s="209"/>
      <c r="IW921" s="209"/>
      <c r="IX921" s="209"/>
      <c r="IY921" s="209"/>
      <c r="IZ921" s="209"/>
      <c r="JA921" s="209"/>
      <c r="JB921" s="209"/>
      <c r="JC921" s="209"/>
      <c r="JD921" s="209"/>
      <c r="JE921" s="209"/>
      <c r="JF921" s="209"/>
      <c r="JG921" s="209"/>
    </row>
    <row r="922" spans="102:267" hidden="1">
      <c r="CX922" s="211"/>
      <c r="CY922" s="217"/>
      <c r="CZ922" s="217"/>
      <c r="DA922" s="217"/>
      <c r="DB922" s="462"/>
      <c r="DC922" s="217"/>
      <c r="DD922" s="209"/>
      <c r="DE922" s="209"/>
      <c r="DF922" s="1561"/>
      <c r="DG922" s="1561"/>
      <c r="DH922" s="209"/>
      <c r="DI922" s="209"/>
      <c r="DJ922" s="217"/>
      <c r="DK922" s="209"/>
      <c r="DL922" s="217"/>
      <c r="DM922" s="209"/>
      <c r="DN922" s="209"/>
      <c r="DO922" s="209"/>
      <c r="DP922" s="209"/>
      <c r="DQ922" s="1561"/>
      <c r="DR922" s="209"/>
      <c r="DS922" s="209"/>
      <c r="DT922" s="209"/>
      <c r="DU922" s="209"/>
      <c r="DV922" s="209"/>
      <c r="DW922" s="1561"/>
      <c r="DX922" s="1561"/>
      <c r="DY922" s="209"/>
      <c r="DZ922" s="209"/>
      <c r="EA922" s="209"/>
      <c r="EB922" s="209"/>
      <c r="EC922" s="209"/>
      <c r="ED922" s="209"/>
      <c r="EE922" s="209"/>
      <c r="EF922" s="209"/>
      <c r="EG922" s="209"/>
      <c r="EH922" s="209"/>
      <c r="EI922" s="209"/>
      <c r="EJ922" s="299"/>
      <c r="EK922" s="220"/>
      <c r="EL922" s="209"/>
      <c r="EM922" s="209"/>
      <c r="EN922" s="211"/>
      <c r="EO922" s="211"/>
      <c r="EP922" s="217"/>
      <c r="EQ922" s="209"/>
      <c r="ER922" s="209"/>
      <c r="ES922" s="209"/>
      <c r="ET922" s="209"/>
      <c r="EU922" s="209"/>
      <c r="EV922" s="209"/>
      <c r="EW922" s="209"/>
      <c r="EX922" s="209"/>
      <c r="EY922" s="209"/>
      <c r="EZ922" s="209"/>
      <c r="FA922" s="209"/>
      <c r="FB922" s="209"/>
      <c r="FC922" s="209"/>
      <c r="FD922" s="209"/>
      <c r="FE922" s="209"/>
      <c r="FF922" s="220"/>
      <c r="FG922" s="220"/>
      <c r="FH922" s="209"/>
      <c r="FI922" s="209"/>
      <c r="FJ922" s="209"/>
      <c r="FK922" s="209"/>
      <c r="FL922" s="209"/>
      <c r="FM922" s="209"/>
      <c r="FN922" s="209"/>
      <c r="FO922" s="209"/>
      <c r="FP922" s="209"/>
      <c r="FQ922" s="209"/>
      <c r="FR922" s="209"/>
      <c r="FS922" s="209"/>
      <c r="FT922" s="209"/>
      <c r="FU922" s="209"/>
      <c r="FV922" s="209"/>
      <c r="FW922" s="209"/>
      <c r="FX922" s="209"/>
      <c r="FY922" s="209"/>
      <c r="FZ922" s="209"/>
      <c r="GA922" s="209"/>
      <c r="GB922" s="209"/>
      <c r="GC922" s="209"/>
      <c r="GD922" s="209"/>
      <c r="GE922" s="209"/>
      <c r="GF922" s="209"/>
      <c r="GG922" s="209"/>
      <c r="GH922" s="209"/>
      <c r="GI922" s="209"/>
      <c r="GJ922" s="209"/>
      <c r="GK922" s="209"/>
      <c r="GL922" s="209"/>
      <c r="GM922" s="209"/>
      <c r="GN922" s="209"/>
      <c r="GO922" s="209"/>
      <c r="GP922" s="209"/>
      <c r="GQ922" s="209"/>
      <c r="GR922" s="209"/>
      <c r="GS922" s="209"/>
      <c r="GT922" s="209"/>
      <c r="GU922" s="209"/>
      <c r="GV922" s="209"/>
      <c r="GW922" s="209"/>
      <c r="GX922" s="209"/>
      <c r="GY922" s="209"/>
      <c r="GZ922" s="209"/>
      <c r="HA922" s="209"/>
      <c r="HB922" s="209"/>
      <c r="HC922" s="209"/>
      <c r="HD922" s="209"/>
      <c r="HE922" s="209"/>
      <c r="HF922" s="209"/>
      <c r="HG922" s="209"/>
      <c r="HH922" s="209"/>
      <c r="HI922" s="209"/>
      <c r="HJ922" s="209"/>
      <c r="HK922" s="209"/>
      <c r="HL922" s="209"/>
      <c r="HM922" s="209"/>
      <c r="HN922" s="209"/>
      <c r="HO922" s="209"/>
      <c r="HP922" s="209"/>
      <c r="HQ922" s="209"/>
      <c r="HR922" s="209"/>
      <c r="HS922" s="209"/>
      <c r="HT922" s="209"/>
      <c r="HU922" s="209"/>
      <c r="HV922" s="209"/>
      <c r="HW922" s="209"/>
      <c r="HX922" s="209"/>
      <c r="HY922" s="209"/>
      <c r="HZ922" s="209"/>
      <c r="IA922" s="209"/>
      <c r="IB922" s="209"/>
      <c r="IC922" s="209"/>
      <c r="ID922" s="209"/>
      <c r="IE922" s="209"/>
      <c r="IF922" s="209"/>
      <c r="IG922" s="209"/>
      <c r="IH922" s="209"/>
      <c r="II922" s="209"/>
      <c r="IJ922" s="209"/>
      <c r="IK922" s="209"/>
      <c r="IL922" s="209"/>
      <c r="IM922" s="209"/>
      <c r="IN922" s="209"/>
      <c r="IO922" s="209"/>
      <c r="IP922" s="209"/>
      <c r="IQ922" s="209"/>
      <c r="IR922" s="209"/>
      <c r="IS922" s="209"/>
      <c r="IT922" s="209"/>
      <c r="IU922" s="209"/>
      <c r="IV922" s="209"/>
      <c r="IW922" s="209"/>
      <c r="IX922" s="209"/>
      <c r="IY922" s="209"/>
      <c r="IZ922" s="209"/>
      <c r="JA922" s="209"/>
      <c r="JB922" s="209"/>
      <c r="JC922" s="209"/>
      <c r="JD922" s="209"/>
      <c r="JE922" s="209"/>
      <c r="JF922" s="209"/>
      <c r="JG922" s="209"/>
    </row>
    <row r="923" spans="102:267" hidden="1">
      <c r="CX923" s="211"/>
      <c r="CY923" s="217"/>
      <c r="CZ923" s="217"/>
      <c r="DA923" s="217"/>
      <c r="DB923" s="462"/>
      <c r="DC923" s="217"/>
      <c r="DD923" s="209"/>
      <c r="DE923" s="209"/>
      <c r="DF923" s="1561"/>
      <c r="DG923" s="1561"/>
      <c r="DH923" s="209"/>
      <c r="DI923" s="209"/>
      <c r="DJ923" s="217"/>
      <c r="DK923" s="209"/>
      <c r="DL923" s="217"/>
      <c r="DM923" s="209"/>
      <c r="DN923" s="209"/>
      <c r="DO923" s="209"/>
      <c r="DP923" s="209"/>
      <c r="DQ923" s="1561"/>
      <c r="DR923" s="209"/>
      <c r="DS923" s="209"/>
      <c r="DT923" s="209"/>
      <c r="DU923" s="209"/>
      <c r="DV923" s="209"/>
      <c r="DW923" s="1561"/>
      <c r="DX923" s="1561"/>
      <c r="DY923" s="209"/>
      <c r="DZ923" s="209"/>
      <c r="EA923" s="209"/>
      <c r="EB923" s="209"/>
      <c r="EC923" s="209"/>
      <c r="ED923" s="209"/>
      <c r="EE923" s="209"/>
      <c r="EF923" s="209"/>
      <c r="EG923" s="209"/>
      <c r="EH923" s="209"/>
      <c r="EI923" s="209"/>
      <c r="EJ923" s="299"/>
      <c r="EK923" s="220"/>
      <c r="EL923" s="209"/>
      <c r="EM923" s="209"/>
      <c r="EN923" s="211"/>
      <c r="EO923" s="211"/>
      <c r="EP923" s="217"/>
      <c r="EQ923" s="209"/>
      <c r="ER923" s="209"/>
      <c r="ES923" s="209"/>
      <c r="ET923" s="209"/>
      <c r="EU923" s="209"/>
      <c r="EV923" s="209"/>
      <c r="EW923" s="209"/>
      <c r="EX923" s="209"/>
      <c r="EY923" s="209"/>
      <c r="EZ923" s="209"/>
      <c r="FA923" s="209"/>
      <c r="FB923" s="209"/>
      <c r="FC923" s="209"/>
      <c r="FD923" s="209"/>
      <c r="FE923" s="209"/>
      <c r="FF923" s="220"/>
      <c r="FG923" s="220"/>
      <c r="FH923" s="209"/>
      <c r="FI923" s="209"/>
      <c r="FJ923" s="209"/>
      <c r="FK923" s="209"/>
      <c r="FL923" s="209"/>
      <c r="FM923" s="209"/>
      <c r="FN923" s="209"/>
      <c r="FO923" s="209"/>
      <c r="FP923" s="209"/>
      <c r="FQ923" s="209"/>
      <c r="FR923" s="209"/>
      <c r="FS923" s="209"/>
      <c r="FT923" s="209"/>
      <c r="FU923" s="209"/>
      <c r="FV923" s="209"/>
      <c r="FW923" s="209"/>
      <c r="FX923" s="209"/>
      <c r="FY923" s="209"/>
      <c r="FZ923" s="209"/>
      <c r="GA923" s="209"/>
      <c r="GB923" s="209"/>
      <c r="GC923" s="209"/>
      <c r="GD923" s="209"/>
      <c r="GE923" s="209"/>
      <c r="GF923" s="209"/>
      <c r="GG923" s="209"/>
      <c r="GH923" s="209"/>
      <c r="GI923" s="209"/>
      <c r="GJ923" s="209"/>
      <c r="GK923" s="209"/>
      <c r="GL923" s="209"/>
      <c r="GM923" s="209"/>
      <c r="GN923" s="209"/>
      <c r="GO923" s="209"/>
      <c r="GP923" s="209"/>
      <c r="GQ923" s="209"/>
      <c r="GR923" s="209"/>
      <c r="GS923" s="209"/>
      <c r="GT923" s="209"/>
      <c r="GU923" s="209"/>
      <c r="GV923" s="209"/>
      <c r="GW923" s="209"/>
      <c r="GX923" s="209"/>
      <c r="GY923" s="209"/>
      <c r="GZ923" s="209"/>
      <c r="HA923" s="209"/>
      <c r="HB923" s="209"/>
      <c r="HC923" s="209"/>
      <c r="HD923" s="209"/>
      <c r="HE923" s="209"/>
      <c r="HF923" s="209"/>
      <c r="HG923" s="209"/>
      <c r="HH923" s="209"/>
      <c r="HI923" s="209"/>
      <c r="HJ923" s="209"/>
      <c r="HK923" s="209"/>
      <c r="HL923" s="209"/>
      <c r="HM923" s="209"/>
      <c r="HN923" s="209"/>
      <c r="HO923" s="209"/>
      <c r="HP923" s="209"/>
      <c r="HQ923" s="209"/>
      <c r="HR923" s="209"/>
      <c r="HS923" s="209"/>
      <c r="HT923" s="209"/>
      <c r="HU923" s="209"/>
      <c r="HV923" s="209"/>
      <c r="HW923" s="209"/>
      <c r="HX923" s="209"/>
      <c r="HY923" s="209"/>
      <c r="HZ923" s="209"/>
      <c r="IA923" s="209"/>
      <c r="IB923" s="209"/>
      <c r="IC923" s="209"/>
      <c r="ID923" s="209"/>
      <c r="IE923" s="209"/>
      <c r="IF923" s="209"/>
      <c r="IG923" s="209"/>
      <c r="IH923" s="209"/>
      <c r="II923" s="209"/>
      <c r="IJ923" s="209"/>
      <c r="IK923" s="209"/>
      <c r="IL923" s="209"/>
      <c r="IM923" s="209"/>
      <c r="IN923" s="209"/>
      <c r="IO923" s="209"/>
      <c r="IP923" s="209"/>
      <c r="IQ923" s="209"/>
      <c r="IR923" s="209"/>
      <c r="IS923" s="209"/>
      <c r="IT923" s="209"/>
      <c r="IU923" s="209"/>
      <c r="IV923" s="209"/>
      <c r="IW923" s="209"/>
      <c r="IX923" s="209"/>
      <c r="IY923" s="209"/>
      <c r="IZ923" s="209"/>
      <c r="JA923" s="209"/>
      <c r="JB923" s="209"/>
      <c r="JC923" s="209"/>
      <c r="JD923" s="209"/>
      <c r="JE923" s="209"/>
      <c r="JF923" s="209"/>
      <c r="JG923" s="209"/>
    </row>
    <row r="924" spans="102:267" hidden="1">
      <c r="CX924" s="211"/>
      <c r="CY924" s="217"/>
      <c r="CZ924" s="217"/>
      <c r="DA924" s="217"/>
      <c r="DB924" s="462"/>
      <c r="DC924" s="217"/>
      <c r="DD924" s="209"/>
      <c r="DE924" s="209"/>
      <c r="DF924" s="1561"/>
      <c r="DG924" s="1561"/>
      <c r="DH924" s="209"/>
      <c r="DI924" s="209"/>
      <c r="DJ924" s="217"/>
      <c r="DK924" s="209"/>
      <c r="DL924" s="217"/>
      <c r="DM924" s="209"/>
      <c r="DN924" s="209"/>
      <c r="DO924" s="209"/>
      <c r="DP924" s="209"/>
      <c r="DQ924" s="1561"/>
      <c r="DR924" s="209"/>
      <c r="DS924" s="209"/>
      <c r="DT924" s="209"/>
      <c r="DU924" s="209"/>
      <c r="DV924" s="209"/>
      <c r="DW924" s="1561"/>
      <c r="DX924" s="1561"/>
      <c r="DY924" s="209"/>
      <c r="DZ924" s="209"/>
      <c r="EA924" s="209"/>
      <c r="EB924" s="209"/>
      <c r="EC924" s="209"/>
      <c r="ED924" s="209"/>
      <c r="EE924" s="209"/>
      <c r="EF924" s="209"/>
      <c r="EG924" s="209"/>
      <c r="EH924" s="209"/>
      <c r="EI924" s="209"/>
      <c r="EJ924" s="299"/>
      <c r="EK924" s="220"/>
      <c r="EL924" s="209"/>
      <c r="EM924" s="209"/>
      <c r="EN924" s="211"/>
      <c r="EO924" s="211"/>
      <c r="EP924" s="217"/>
      <c r="EQ924" s="209"/>
      <c r="ER924" s="209"/>
      <c r="ES924" s="209"/>
      <c r="ET924" s="209"/>
      <c r="EU924" s="209"/>
      <c r="EV924" s="209"/>
      <c r="EW924" s="209"/>
      <c r="EX924" s="209"/>
      <c r="EY924" s="209"/>
      <c r="EZ924" s="209"/>
      <c r="FA924" s="209"/>
      <c r="FB924" s="209"/>
      <c r="FC924" s="209"/>
      <c r="FD924" s="209"/>
      <c r="FE924" s="209"/>
      <c r="FF924" s="220"/>
      <c r="FG924" s="220"/>
      <c r="FH924" s="209"/>
      <c r="FI924" s="209"/>
      <c r="FJ924" s="209"/>
      <c r="FK924" s="209"/>
      <c r="FL924" s="209"/>
      <c r="FM924" s="209"/>
      <c r="FN924" s="209"/>
      <c r="FO924" s="209"/>
      <c r="FP924" s="209"/>
      <c r="FQ924" s="209"/>
      <c r="FR924" s="209"/>
      <c r="FS924" s="209"/>
      <c r="FT924" s="209"/>
      <c r="FU924" s="209"/>
      <c r="FV924" s="209"/>
      <c r="FW924" s="209"/>
      <c r="FX924" s="209"/>
      <c r="FY924" s="209"/>
      <c r="FZ924" s="209"/>
      <c r="GA924" s="209"/>
      <c r="GB924" s="209"/>
      <c r="GC924" s="209"/>
      <c r="GD924" s="209"/>
      <c r="GE924" s="209"/>
      <c r="GF924" s="209"/>
      <c r="GG924" s="209"/>
      <c r="GH924" s="209"/>
      <c r="GI924" s="209"/>
      <c r="GJ924" s="209"/>
      <c r="GK924" s="209"/>
      <c r="GL924" s="209"/>
      <c r="GM924" s="209"/>
      <c r="GN924" s="209"/>
      <c r="GO924" s="209"/>
      <c r="GP924" s="209"/>
      <c r="GQ924" s="209"/>
      <c r="GR924" s="209"/>
      <c r="GS924" s="209"/>
      <c r="GT924" s="209"/>
      <c r="GU924" s="209"/>
      <c r="GV924" s="209"/>
      <c r="GW924" s="209"/>
      <c r="GX924" s="209"/>
      <c r="GY924" s="209"/>
      <c r="GZ924" s="209"/>
      <c r="HA924" s="209"/>
      <c r="HB924" s="209"/>
      <c r="HC924" s="209"/>
      <c r="HD924" s="209"/>
      <c r="HE924" s="209"/>
      <c r="HF924" s="209"/>
      <c r="HG924" s="209"/>
      <c r="HH924" s="209"/>
      <c r="HI924" s="209"/>
      <c r="HJ924" s="209"/>
      <c r="HK924" s="209"/>
      <c r="HL924" s="209"/>
      <c r="HM924" s="209"/>
      <c r="HN924" s="209"/>
      <c r="HO924" s="209"/>
      <c r="HP924" s="209"/>
      <c r="HQ924" s="209"/>
      <c r="HR924" s="209"/>
      <c r="HS924" s="209"/>
      <c r="HT924" s="209"/>
      <c r="HU924" s="209"/>
      <c r="HV924" s="209"/>
      <c r="HW924" s="209"/>
      <c r="HX924" s="209"/>
      <c r="HY924" s="209"/>
      <c r="HZ924" s="209"/>
      <c r="IA924" s="209"/>
      <c r="IB924" s="209"/>
      <c r="IC924" s="209"/>
      <c r="ID924" s="209"/>
      <c r="IE924" s="209"/>
      <c r="IF924" s="209"/>
      <c r="IG924" s="209"/>
      <c r="IH924" s="209"/>
      <c r="II924" s="209"/>
      <c r="IJ924" s="209"/>
      <c r="IK924" s="209"/>
      <c r="IL924" s="209"/>
      <c r="IM924" s="209"/>
      <c r="IN924" s="209"/>
      <c r="IO924" s="209"/>
      <c r="IP924" s="209"/>
      <c r="IQ924" s="209"/>
      <c r="IR924" s="209"/>
      <c r="IS924" s="209"/>
      <c r="IT924" s="209"/>
      <c r="IU924" s="209"/>
      <c r="IV924" s="209"/>
      <c r="IW924" s="209"/>
      <c r="IX924" s="209"/>
      <c r="IY924" s="209"/>
      <c r="IZ924" s="209"/>
      <c r="JA924" s="209"/>
      <c r="JB924" s="209"/>
      <c r="JC924" s="209"/>
      <c r="JD924" s="209"/>
      <c r="JE924" s="209"/>
      <c r="JF924" s="209"/>
      <c r="JG924" s="209"/>
    </row>
    <row r="925" spans="102:267" hidden="1">
      <c r="CX925" s="211"/>
      <c r="CY925" s="217"/>
      <c r="CZ925" s="217"/>
      <c r="DA925" s="217"/>
      <c r="DB925" s="462"/>
      <c r="DC925" s="217"/>
      <c r="DD925" s="209"/>
      <c r="DE925" s="209"/>
      <c r="DF925" s="1561"/>
      <c r="DG925" s="1561"/>
      <c r="DH925" s="209"/>
      <c r="DI925" s="209"/>
      <c r="DJ925" s="217"/>
      <c r="DK925" s="209"/>
      <c r="DL925" s="217"/>
      <c r="DM925" s="209"/>
      <c r="DN925" s="209"/>
      <c r="DO925" s="209"/>
      <c r="DP925" s="209"/>
      <c r="DQ925" s="1561"/>
      <c r="DR925" s="209"/>
      <c r="DS925" s="209"/>
      <c r="DT925" s="209"/>
      <c r="DU925" s="209"/>
      <c r="DV925" s="209"/>
      <c r="DW925" s="1561"/>
      <c r="DX925" s="1561"/>
      <c r="DY925" s="209"/>
      <c r="DZ925" s="209"/>
      <c r="EA925" s="209"/>
      <c r="EB925" s="209"/>
      <c r="EC925" s="209"/>
      <c r="ED925" s="209"/>
      <c r="EE925" s="209"/>
      <c r="EF925" s="209"/>
      <c r="EG925" s="209"/>
      <c r="EH925" s="209"/>
      <c r="EI925" s="209"/>
      <c r="EJ925" s="299"/>
      <c r="EK925" s="220"/>
      <c r="EL925" s="209"/>
      <c r="EM925" s="209"/>
      <c r="EN925" s="211"/>
      <c r="EO925" s="211"/>
      <c r="EP925" s="217"/>
      <c r="EQ925" s="209"/>
      <c r="ER925" s="209"/>
      <c r="ES925" s="209"/>
      <c r="ET925" s="209"/>
      <c r="EU925" s="209"/>
      <c r="EV925" s="209"/>
      <c r="EW925" s="209"/>
      <c r="EX925" s="209"/>
      <c r="EY925" s="209"/>
      <c r="EZ925" s="209"/>
      <c r="FA925" s="209"/>
      <c r="FB925" s="209"/>
      <c r="FC925" s="209"/>
      <c r="FD925" s="209"/>
      <c r="FE925" s="209"/>
      <c r="FF925" s="220"/>
      <c r="FG925" s="220"/>
      <c r="FH925" s="209"/>
      <c r="FI925" s="209"/>
      <c r="FJ925" s="209"/>
      <c r="FK925" s="209"/>
      <c r="FL925" s="209"/>
      <c r="FM925" s="209"/>
      <c r="FN925" s="209"/>
      <c r="FO925" s="209"/>
      <c r="FP925" s="209"/>
      <c r="FQ925" s="209"/>
      <c r="FR925" s="209"/>
      <c r="FS925" s="209"/>
      <c r="FT925" s="209"/>
      <c r="FU925" s="209"/>
      <c r="FV925" s="209"/>
      <c r="FW925" s="209"/>
      <c r="FX925" s="209"/>
      <c r="FY925" s="209"/>
      <c r="FZ925" s="209"/>
      <c r="GA925" s="209"/>
      <c r="GB925" s="209"/>
      <c r="GC925" s="209"/>
      <c r="GD925" s="209"/>
      <c r="GE925" s="209"/>
      <c r="GF925" s="209"/>
      <c r="GG925" s="209"/>
      <c r="GH925" s="209"/>
      <c r="GI925" s="209"/>
      <c r="GJ925" s="209"/>
      <c r="GK925" s="209"/>
      <c r="GL925" s="209"/>
      <c r="GM925" s="209"/>
      <c r="GN925" s="209"/>
      <c r="GO925" s="209"/>
      <c r="GP925" s="209"/>
      <c r="GQ925" s="209"/>
      <c r="GR925" s="209"/>
      <c r="GS925" s="209"/>
      <c r="GT925" s="209"/>
      <c r="GU925" s="209"/>
      <c r="GV925" s="209"/>
      <c r="GW925" s="209"/>
      <c r="GX925" s="209"/>
      <c r="GY925" s="209"/>
      <c r="GZ925" s="209"/>
      <c r="HA925" s="209"/>
      <c r="HB925" s="209"/>
      <c r="HC925" s="209"/>
      <c r="HD925" s="209"/>
      <c r="HE925" s="209"/>
      <c r="HF925" s="209"/>
      <c r="HG925" s="209"/>
      <c r="HH925" s="209"/>
      <c r="HI925" s="209"/>
      <c r="HJ925" s="209"/>
      <c r="HK925" s="209"/>
      <c r="HL925" s="209"/>
      <c r="HM925" s="209"/>
      <c r="HN925" s="209"/>
      <c r="HO925" s="209"/>
      <c r="HP925" s="209"/>
      <c r="HQ925" s="209"/>
      <c r="HR925" s="209"/>
      <c r="HS925" s="209"/>
      <c r="HT925" s="209"/>
      <c r="HU925" s="209"/>
      <c r="HV925" s="209"/>
      <c r="HW925" s="209"/>
      <c r="HX925" s="209"/>
      <c r="HY925" s="209"/>
      <c r="HZ925" s="209"/>
      <c r="IA925" s="209"/>
      <c r="IB925" s="209"/>
      <c r="IC925" s="209"/>
      <c r="ID925" s="209"/>
      <c r="IE925" s="209"/>
      <c r="IF925" s="209"/>
      <c r="IG925" s="209"/>
      <c r="IH925" s="209"/>
      <c r="II925" s="209"/>
      <c r="IJ925" s="209"/>
      <c r="IK925" s="209"/>
      <c r="IL925" s="209"/>
      <c r="IM925" s="209"/>
      <c r="IN925" s="209"/>
      <c r="IO925" s="209"/>
      <c r="IP925" s="209"/>
      <c r="IQ925" s="209"/>
      <c r="IR925" s="209"/>
      <c r="IS925" s="209"/>
      <c r="IT925" s="209"/>
      <c r="IU925" s="209"/>
      <c r="IV925" s="209"/>
      <c r="IW925" s="209"/>
      <c r="IX925" s="209"/>
      <c r="IY925" s="209"/>
      <c r="IZ925" s="209"/>
      <c r="JA925" s="209"/>
      <c r="JB925" s="209"/>
      <c r="JC925" s="209"/>
      <c r="JD925" s="209"/>
      <c r="JE925" s="209"/>
      <c r="JF925" s="209"/>
      <c r="JG925" s="209"/>
    </row>
    <row r="926" spans="102:267" hidden="1">
      <c r="CX926" s="211"/>
      <c r="CY926" s="217"/>
      <c r="CZ926" s="217"/>
      <c r="DA926" s="217"/>
      <c r="DB926" s="462"/>
      <c r="DC926" s="217"/>
      <c r="DD926" s="209"/>
      <c r="DE926" s="209"/>
      <c r="DF926" s="1561"/>
      <c r="DG926" s="1561"/>
      <c r="DH926" s="209"/>
      <c r="DI926" s="209"/>
      <c r="DJ926" s="217"/>
      <c r="DK926" s="209"/>
      <c r="DL926" s="217"/>
      <c r="DM926" s="209"/>
      <c r="DN926" s="209"/>
      <c r="DO926" s="209"/>
      <c r="DP926" s="209"/>
      <c r="DQ926" s="1561"/>
      <c r="DR926" s="209"/>
      <c r="DS926" s="209"/>
      <c r="DT926" s="209"/>
      <c r="DU926" s="209"/>
      <c r="DV926" s="209"/>
      <c r="DW926" s="1561"/>
      <c r="DX926" s="1561"/>
      <c r="DY926" s="209"/>
      <c r="DZ926" s="209"/>
      <c r="EA926" s="209"/>
      <c r="EB926" s="209"/>
      <c r="EC926" s="209"/>
      <c r="ED926" s="209"/>
      <c r="EE926" s="209"/>
      <c r="EF926" s="209"/>
      <c r="EG926" s="209"/>
      <c r="EH926" s="209"/>
      <c r="EI926" s="209"/>
      <c r="EJ926" s="299"/>
      <c r="EK926" s="220"/>
      <c r="EL926" s="209"/>
      <c r="EM926" s="209"/>
      <c r="EN926" s="211"/>
      <c r="EO926" s="211"/>
      <c r="EP926" s="217"/>
      <c r="EQ926" s="209"/>
      <c r="ER926" s="209"/>
      <c r="ES926" s="209"/>
      <c r="ET926" s="209"/>
      <c r="EU926" s="209"/>
      <c r="EV926" s="209"/>
      <c r="EW926" s="209"/>
      <c r="EX926" s="209"/>
      <c r="EY926" s="209"/>
      <c r="EZ926" s="209"/>
      <c r="FA926" s="209"/>
      <c r="FB926" s="209"/>
      <c r="FC926" s="209"/>
      <c r="FD926" s="209"/>
      <c r="FE926" s="209"/>
      <c r="FF926" s="220"/>
      <c r="FG926" s="220"/>
      <c r="FH926" s="209"/>
      <c r="FI926" s="209"/>
      <c r="FJ926" s="209"/>
      <c r="FK926" s="209"/>
      <c r="FL926" s="209"/>
      <c r="FM926" s="209"/>
      <c r="FN926" s="209"/>
      <c r="FO926" s="209"/>
      <c r="FP926" s="209"/>
      <c r="FQ926" s="209"/>
      <c r="FR926" s="209"/>
      <c r="FS926" s="209"/>
      <c r="FT926" s="209"/>
      <c r="FU926" s="209"/>
      <c r="FV926" s="209"/>
      <c r="FW926" s="209"/>
      <c r="FX926" s="209"/>
      <c r="FY926" s="209"/>
      <c r="FZ926" s="209"/>
      <c r="GA926" s="209"/>
      <c r="GB926" s="209"/>
      <c r="GC926" s="209"/>
      <c r="GD926" s="209"/>
      <c r="GE926" s="209"/>
      <c r="GF926" s="209"/>
      <c r="GG926" s="209"/>
      <c r="GH926" s="209"/>
      <c r="GI926" s="209"/>
      <c r="GJ926" s="209"/>
      <c r="GK926" s="209"/>
      <c r="GL926" s="209"/>
      <c r="GM926" s="209"/>
      <c r="GN926" s="209"/>
      <c r="GO926" s="209"/>
      <c r="GP926" s="209"/>
      <c r="GQ926" s="209"/>
      <c r="GR926" s="209"/>
      <c r="GS926" s="209"/>
      <c r="GT926" s="209"/>
      <c r="GU926" s="209"/>
      <c r="GV926" s="209"/>
      <c r="GW926" s="209"/>
      <c r="GX926" s="209"/>
      <c r="GY926" s="209"/>
      <c r="GZ926" s="209"/>
      <c r="HA926" s="209"/>
      <c r="HB926" s="209"/>
      <c r="HC926" s="209"/>
      <c r="HD926" s="209"/>
      <c r="HE926" s="209"/>
      <c r="HF926" s="209"/>
      <c r="HG926" s="209"/>
      <c r="HH926" s="209"/>
      <c r="HI926" s="209"/>
      <c r="HJ926" s="209"/>
      <c r="HK926" s="209"/>
      <c r="HL926" s="209"/>
      <c r="HM926" s="209"/>
      <c r="HN926" s="209"/>
      <c r="HO926" s="209"/>
      <c r="HP926" s="209"/>
      <c r="HQ926" s="209"/>
      <c r="HR926" s="209"/>
      <c r="HS926" s="209"/>
      <c r="HT926" s="209"/>
      <c r="HU926" s="209"/>
      <c r="HV926" s="209"/>
      <c r="HW926" s="209"/>
      <c r="HX926" s="209"/>
      <c r="HY926" s="209"/>
      <c r="HZ926" s="209"/>
      <c r="IA926" s="209"/>
      <c r="IB926" s="209"/>
      <c r="IC926" s="209"/>
      <c r="ID926" s="209"/>
      <c r="IE926" s="209"/>
      <c r="IF926" s="209"/>
      <c r="IG926" s="209"/>
      <c r="IH926" s="209"/>
      <c r="II926" s="209"/>
      <c r="IJ926" s="209"/>
      <c r="IK926" s="209"/>
      <c r="IL926" s="209"/>
      <c r="IM926" s="209"/>
      <c r="IN926" s="209"/>
      <c r="IO926" s="209"/>
      <c r="IP926" s="209"/>
      <c r="IQ926" s="209"/>
      <c r="IR926" s="209"/>
      <c r="IS926" s="209"/>
      <c r="IT926" s="209"/>
      <c r="IU926" s="209"/>
      <c r="IV926" s="209"/>
      <c r="IW926" s="209"/>
      <c r="IX926" s="209"/>
      <c r="IY926" s="209"/>
      <c r="IZ926" s="209"/>
      <c r="JA926" s="209"/>
      <c r="JB926" s="209"/>
      <c r="JC926" s="209"/>
      <c r="JD926" s="209"/>
      <c r="JE926" s="209"/>
      <c r="JF926" s="209"/>
      <c r="JG926" s="209"/>
    </row>
    <row r="927" spans="102:267" hidden="1">
      <c r="CX927" s="211"/>
      <c r="CY927" s="217"/>
      <c r="CZ927" s="217"/>
      <c r="DA927" s="217"/>
      <c r="DB927" s="462"/>
      <c r="DC927" s="217"/>
      <c r="DD927" s="209"/>
      <c r="DE927" s="209"/>
      <c r="DF927" s="1561"/>
      <c r="DG927" s="1561"/>
      <c r="DH927" s="209"/>
      <c r="DI927" s="209"/>
      <c r="DJ927" s="217"/>
      <c r="DK927" s="209"/>
      <c r="DL927" s="217"/>
      <c r="DM927" s="209"/>
      <c r="DN927" s="209"/>
      <c r="DO927" s="209"/>
      <c r="DP927" s="209"/>
      <c r="DQ927" s="1561"/>
      <c r="DR927" s="209"/>
      <c r="DS927" s="209"/>
      <c r="DT927" s="209"/>
      <c r="DU927" s="209"/>
      <c r="DV927" s="209"/>
      <c r="DW927" s="1561"/>
      <c r="DX927" s="1561"/>
      <c r="DY927" s="209"/>
      <c r="DZ927" s="209"/>
      <c r="EA927" s="209"/>
      <c r="EB927" s="209"/>
      <c r="EC927" s="209"/>
      <c r="ED927" s="209"/>
      <c r="EE927" s="209"/>
      <c r="EF927" s="209"/>
      <c r="EG927" s="209"/>
      <c r="EH927" s="209"/>
      <c r="EI927" s="209"/>
      <c r="EJ927" s="299"/>
      <c r="EK927" s="220"/>
      <c r="EL927" s="209"/>
      <c r="EM927" s="209"/>
      <c r="EN927" s="211"/>
      <c r="EO927" s="211"/>
      <c r="EP927" s="217"/>
      <c r="EQ927" s="209"/>
      <c r="ER927" s="209"/>
      <c r="ES927" s="209"/>
      <c r="ET927" s="209"/>
      <c r="EU927" s="209"/>
      <c r="EV927" s="209"/>
      <c r="EW927" s="209"/>
      <c r="EX927" s="209"/>
      <c r="EY927" s="209"/>
      <c r="EZ927" s="209"/>
      <c r="FA927" s="209"/>
      <c r="FB927" s="209"/>
      <c r="FC927" s="209"/>
      <c r="FD927" s="209"/>
      <c r="FE927" s="209"/>
      <c r="FF927" s="220"/>
      <c r="FG927" s="220"/>
      <c r="FH927" s="209"/>
      <c r="FI927" s="209"/>
      <c r="FJ927" s="209"/>
      <c r="FK927" s="209"/>
      <c r="FL927" s="209"/>
      <c r="FM927" s="209"/>
      <c r="FN927" s="209"/>
      <c r="FO927" s="209"/>
      <c r="FP927" s="209"/>
      <c r="FQ927" s="209"/>
      <c r="FR927" s="209"/>
      <c r="FS927" s="209"/>
      <c r="FT927" s="209"/>
      <c r="FU927" s="209"/>
      <c r="FV927" s="209"/>
      <c r="FW927" s="209"/>
      <c r="FX927" s="209"/>
      <c r="FY927" s="209"/>
      <c r="FZ927" s="209"/>
      <c r="GA927" s="209"/>
      <c r="GB927" s="209"/>
      <c r="GC927" s="209"/>
      <c r="GD927" s="209"/>
      <c r="GE927" s="209"/>
      <c r="GF927" s="209"/>
      <c r="GG927" s="209"/>
      <c r="GH927" s="209"/>
      <c r="GI927" s="209"/>
      <c r="GJ927" s="209"/>
      <c r="GK927" s="209"/>
      <c r="GL927" s="209"/>
      <c r="GM927" s="209"/>
      <c r="GN927" s="209"/>
      <c r="GO927" s="209"/>
      <c r="GP927" s="209"/>
      <c r="GQ927" s="209"/>
      <c r="GR927" s="209"/>
      <c r="GS927" s="209"/>
      <c r="GT927" s="209"/>
      <c r="GU927" s="209"/>
      <c r="GV927" s="209"/>
      <c r="GW927" s="209"/>
      <c r="GX927" s="209"/>
      <c r="GY927" s="209"/>
      <c r="GZ927" s="209"/>
      <c r="HA927" s="209"/>
      <c r="HB927" s="209"/>
      <c r="HC927" s="209"/>
      <c r="HD927" s="209"/>
      <c r="HE927" s="209"/>
      <c r="HF927" s="209"/>
      <c r="HG927" s="209"/>
      <c r="HH927" s="209"/>
      <c r="HI927" s="209"/>
      <c r="HJ927" s="209"/>
      <c r="HK927" s="209"/>
      <c r="HL927" s="209"/>
      <c r="HM927" s="209"/>
      <c r="HN927" s="209"/>
      <c r="HO927" s="209"/>
      <c r="HP927" s="209"/>
      <c r="HQ927" s="209"/>
      <c r="HR927" s="209"/>
      <c r="HS927" s="209"/>
      <c r="HT927" s="209"/>
      <c r="HU927" s="209"/>
      <c r="HV927" s="209"/>
      <c r="HW927" s="209"/>
      <c r="HX927" s="209"/>
      <c r="HY927" s="209"/>
      <c r="HZ927" s="209"/>
      <c r="IA927" s="209"/>
      <c r="IB927" s="209"/>
      <c r="IC927" s="209"/>
      <c r="ID927" s="209"/>
      <c r="IE927" s="209"/>
      <c r="IF927" s="209"/>
      <c r="IG927" s="209"/>
      <c r="IH927" s="209"/>
      <c r="II927" s="209"/>
      <c r="IJ927" s="209"/>
      <c r="IK927" s="209"/>
      <c r="IL927" s="209"/>
      <c r="IM927" s="209"/>
      <c r="IN927" s="209"/>
      <c r="IO927" s="209"/>
      <c r="IP927" s="209"/>
      <c r="IQ927" s="209"/>
      <c r="IR927" s="209"/>
      <c r="IS927" s="209"/>
      <c r="IT927" s="209"/>
      <c r="IU927" s="209"/>
      <c r="IV927" s="209"/>
      <c r="IW927" s="209"/>
      <c r="IX927" s="209"/>
      <c r="IY927" s="209"/>
      <c r="IZ927" s="209"/>
      <c r="JA927" s="209"/>
      <c r="JB927" s="209"/>
      <c r="JC927" s="209"/>
      <c r="JD927" s="209"/>
      <c r="JE927" s="209"/>
      <c r="JF927" s="209"/>
      <c r="JG927" s="209"/>
    </row>
    <row r="928" spans="102:267" hidden="1">
      <c r="CX928" s="211"/>
      <c r="CY928" s="217"/>
      <c r="CZ928" s="217"/>
      <c r="DA928" s="217"/>
      <c r="DB928" s="462"/>
      <c r="DC928" s="217"/>
      <c r="DD928" s="209"/>
      <c r="DE928" s="209"/>
      <c r="DF928" s="1561"/>
      <c r="DG928" s="1561"/>
      <c r="DH928" s="209"/>
      <c r="DI928" s="209"/>
      <c r="DJ928" s="217"/>
      <c r="DK928" s="209"/>
      <c r="DL928" s="217"/>
      <c r="DM928" s="209"/>
      <c r="DN928" s="209"/>
      <c r="DO928" s="209"/>
      <c r="DP928" s="209"/>
      <c r="DQ928" s="1561"/>
      <c r="DR928" s="209"/>
      <c r="DS928" s="209"/>
      <c r="DT928" s="209"/>
      <c r="DU928" s="209"/>
      <c r="DV928" s="209"/>
      <c r="DW928" s="1561"/>
      <c r="DX928" s="1561"/>
      <c r="DY928" s="209"/>
      <c r="DZ928" s="209"/>
      <c r="EA928" s="209"/>
      <c r="EB928" s="209"/>
      <c r="EC928" s="209"/>
      <c r="ED928" s="209"/>
      <c r="EE928" s="209"/>
      <c r="EF928" s="209"/>
      <c r="EG928" s="209"/>
      <c r="EH928" s="209"/>
      <c r="EI928" s="209"/>
      <c r="EJ928" s="299"/>
      <c r="EK928" s="220"/>
      <c r="EL928" s="209"/>
      <c r="EM928" s="209"/>
      <c r="EN928" s="211"/>
      <c r="EO928" s="211"/>
      <c r="EP928" s="217"/>
      <c r="EQ928" s="209"/>
      <c r="ER928" s="209"/>
      <c r="ES928" s="209"/>
      <c r="ET928" s="209"/>
      <c r="EU928" s="209"/>
      <c r="EV928" s="209"/>
      <c r="EW928" s="209"/>
      <c r="EX928" s="209"/>
      <c r="EY928" s="209"/>
      <c r="EZ928" s="209"/>
      <c r="FA928" s="209"/>
      <c r="FB928" s="209"/>
      <c r="FC928" s="209"/>
      <c r="FD928" s="209"/>
      <c r="FE928" s="209"/>
      <c r="FF928" s="220"/>
      <c r="FG928" s="220"/>
      <c r="FH928" s="209"/>
      <c r="FI928" s="209"/>
      <c r="FJ928" s="209"/>
      <c r="FK928" s="209"/>
      <c r="FL928" s="209"/>
      <c r="FM928" s="209"/>
      <c r="FN928" s="209"/>
      <c r="FO928" s="209"/>
      <c r="FP928" s="209"/>
      <c r="FQ928" s="209"/>
      <c r="FR928" s="209"/>
      <c r="FS928" s="209"/>
      <c r="FT928" s="209"/>
      <c r="FU928" s="209"/>
      <c r="FV928" s="209"/>
      <c r="FW928" s="209"/>
      <c r="FX928" s="209"/>
      <c r="FY928" s="209"/>
      <c r="FZ928" s="209"/>
      <c r="GA928" s="209"/>
      <c r="GB928" s="209"/>
      <c r="GC928" s="209"/>
      <c r="GD928" s="209"/>
      <c r="GE928" s="209"/>
      <c r="GF928" s="209"/>
      <c r="GG928" s="209"/>
      <c r="GH928" s="209"/>
      <c r="GI928" s="209"/>
      <c r="GJ928" s="209"/>
      <c r="GK928" s="209"/>
      <c r="GL928" s="209"/>
      <c r="GM928" s="209"/>
      <c r="GN928" s="209"/>
      <c r="GO928" s="209"/>
      <c r="GP928" s="209"/>
      <c r="GQ928" s="209"/>
      <c r="GR928" s="209"/>
      <c r="GS928" s="209"/>
      <c r="GT928" s="209"/>
      <c r="GU928" s="209"/>
      <c r="GV928" s="209"/>
      <c r="GW928" s="209"/>
      <c r="GX928" s="209"/>
      <c r="GY928" s="209"/>
      <c r="GZ928" s="209"/>
      <c r="HA928" s="209"/>
      <c r="HB928" s="209"/>
      <c r="HC928" s="209"/>
      <c r="HD928" s="209"/>
      <c r="HE928" s="209"/>
      <c r="HF928" s="209"/>
      <c r="HG928" s="209"/>
      <c r="HH928" s="209"/>
      <c r="HI928" s="209"/>
      <c r="HJ928" s="209"/>
      <c r="HK928" s="209"/>
      <c r="HL928" s="209"/>
      <c r="HM928" s="209"/>
      <c r="HN928" s="209"/>
      <c r="HO928" s="209"/>
      <c r="HP928" s="209"/>
      <c r="HQ928" s="209"/>
      <c r="HR928" s="209"/>
      <c r="HS928" s="209"/>
      <c r="HT928" s="209"/>
      <c r="HU928" s="209"/>
      <c r="HV928" s="209"/>
      <c r="HW928" s="209"/>
      <c r="HX928" s="209"/>
      <c r="HY928" s="209"/>
      <c r="HZ928" s="209"/>
      <c r="IA928" s="209"/>
      <c r="IB928" s="209"/>
      <c r="IC928" s="209"/>
      <c r="ID928" s="209"/>
      <c r="IE928" s="209"/>
      <c r="IF928" s="209"/>
      <c r="IG928" s="209"/>
      <c r="IH928" s="209"/>
      <c r="II928" s="209"/>
      <c r="IJ928" s="209"/>
      <c r="IK928" s="209"/>
      <c r="IL928" s="209"/>
      <c r="IM928" s="209"/>
      <c r="IN928" s="209"/>
      <c r="IO928" s="209"/>
      <c r="IP928" s="209"/>
      <c r="IQ928" s="209"/>
      <c r="IR928" s="209"/>
      <c r="IS928" s="209"/>
      <c r="IT928" s="209"/>
      <c r="IU928" s="209"/>
      <c r="IV928" s="209"/>
      <c r="IW928" s="209"/>
      <c r="IX928" s="209"/>
      <c r="IY928" s="209"/>
      <c r="IZ928" s="209"/>
      <c r="JA928" s="209"/>
      <c r="JB928" s="209"/>
      <c r="JC928" s="209"/>
      <c r="JD928" s="209"/>
      <c r="JE928" s="209"/>
      <c r="JF928" s="209"/>
      <c r="JG928" s="209"/>
    </row>
    <row r="929" spans="102:267" hidden="1">
      <c r="CX929" s="211"/>
      <c r="CY929" s="217"/>
      <c r="CZ929" s="217"/>
      <c r="DA929" s="217"/>
      <c r="DB929" s="462"/>
      <c r="DC929" s="217"/>
      <c r="DD929" s="209"/>
      <c r="DE929" s="209"/>
      <c r="DF929" s="1561"/>
      <c r="DG929" s="1561"/>
      <c r="DH929" s="209"/>
      <c r="DI929" s="209"/>
      <c r="DJ929" s="217"/>
      <c r="DK929" s="209"/>
      <c r="DL929" s="217"/>
      <c r="DM929" s="209"/>
      <c r="DN929" s="209"/>
      <c r="DO929" s="209"/>
      <c r="DP929" s="209"/>
      <c r="DQ929" s="1561"/>
      <c r="DR929" s="209"/>
      <c r="DS929" s="209"/>
      <c r="DT929" s="209"/>
      <c r="DU929" s="209"/>
      <c r="DV929" s="209"/>
      <c r="DW929" s="1561"/>
      <c r="DX929" s="1561"/>
      <c r="DY929" s="209"/>
      <c r="DZ929" s="209"/>
      <c r="EA929" s="209"/>
      <c r="EB929" s="209"/>
      <c r="EC929" s="209"/>
      <c r="ED929" s="209"/>
      <c r="EE929" s="209"/>
      <c r="EF929" s="209"/>
      <c r="EG929" s="209"/>
      <c r="EH929" s="209"/>
      <c r="EI929" s="209"/>
      <c r="EJ929" s="299"/>
      <c r="EK929" s="220"/>
      <c r="EL929" s="209"/>
      <c r="EM929" s="209"/>
      <c r="EN929" s="211"/>
      <c r="EO929" s="211"/>
      <c r="EP929" s="217"/>
      <c r="EQ929" s="209"/>
      <c r="ER929" s="209"/>
      <c r="ES929" s="209"/>
      <c r="ET929" s="209"/>
      <c r="EU929" s="209"/>
      <c r="EV929" s="209"/>
      <c r="EW929" s="209"/>
      <c r="EX929" s="209"/>
      <c r="EY929" s="209"/>
      <c r="EZ929" s="209"/>
      <c r="FA929" s="209"/>
      <c r="FB929" s="209"/>
      <c r="FC929" s="209"/>
      <c r="FD929" s="209"/>
      <c r="FE929" s="209"/>
      <c r="FF929" s="220"/>
      <c r="FG929" s="220"/>
      <c r="FH929" s="209"/>
      <c r="FI929" s="209"/>
      <c r="FJ929" s="209"/>
      <c r="FK929" s="209"/>
      <c r="FL929" s="209"/>
      <c r="FM929" s="209"/>
      <c r="FN929" s="209"/>
      <c r="FO929" s="209"/>
      <c r="FP929" s="209"/>
      <c r="FQ929" s="209"/>
      <c r="FR929" s="209"/>
      <c r="FS929" s="209"/>
      <c r="FT929" s="209"/>
      <c r="FU929" s="209"/>
      <c r="FV929" s="209"/>
      <c r="FW929" s="209"/>
      <c r="FX929" s="209"/>
      <c r="FY929" s="209"/>
      <c r="FZ929" s="209"/>
      <c r="GA929" s="209"/>
      <c r="GB929" s="209"/>
      <c r="GC929" s="209"/>
      <c r="GD929" s="209"/>
      <c r="GE929" s="209"/>
      <c r="GF929" s="209"/>
      <c r="GG929" s="209"/>
      <c r="GH929" s="209"/>
      <c r="GI929" s="209"/>
      <c r="GJ929" s="209"/>
      <c r="GK929" s="209"/>
      <c r="GL929" s="209"/>
      <c r="GM929" s="209"/>
      <c r="GN929" s="209"/>
      <c r="GO929" s="209"/>
      <c r="GP929" s="209"/>
      <c r="GQ929" s="209"/>
      <c r="GR929" s="209"/>
      <c r="GS929" s="209"/>
      <c r="GT929" s="209"/>
      <c r="GU929" s="209"/>
      <c r="GV929" s="209"/>
      <c r="GW929" s="209"/>
      <c r="GX929" s="209"/>
      <c r="GY929" s="209"/>
      <c r="GZ929" s="209"/>
      <c r="HA929" s="209"/>
      <c r="HB929" s="209"/>
      <c r="HC929" s="209"/>
      <c r="HD929" s="209"/>
      <c r="HE929" s="209"/>
      <c r="HF929" s="209"/>
      <c r="HG929" s="209"/>
      <c r="HH929" s="209"/>
      <c r="HI929" s="209"/>
      <c r="HJ929" s="209"/>
      <c r="HK929" s="209"/>
      <c r="HL929" s="209"/>
      <c r="HM929" s="209"/>
      <c r="HN929" s="209"/>
      <c r="HO929" s="209"/>
      <c r="HP929" s="209"/>
      <c r="HQ929" s="209"/>
      <c r="HR929" s="209"/>
      <c r="HS929" s="209"/>
      <c r="HT929" s="209"/>
      <c r="HU929" s="209"/>
      <c r="HV929" s="209"/>
      <c r="HW929" s="209"/>
      <c r="HX929" s="209"/>
      <c r="HY929" s="209"/>
      <c r="HZ929" s="209"/>
      <c r="IA929" s="209"/>
      <c r="IB929" s="209"/>
      <c r="IC929" s="209"/>
      <c r="ID929" s="209"/>
      <c r="IE929" s="209"/>
      <c r="IF929" s="209"/>
      <c r="IG929" s="209"/>
      <c r="IH929" s="209"/>
      <c r="II929" s="209"/>
      <c r="IJ929" s="209"/>
      <c r="IK929" s="209"/>
      <c r="IL929" s="209"/>
      <c r="IM929" s="209"/>
      <c r="IN929" s="209"/>
      <c r="IO929" s="209"/>
      <c r="IP929" s="209"/>
      <c r="IQ929" s="209"/>
      <c r="IR929" s="209"/>
      <c r="IS929" s="209"/>
      <c r="IT929" s="209"/>
      <c r="IU929" s="209"/>
      <c r="IV929" s="209"/>
      <c r="IW929" s="209"/>
      <c r="IX929" s="209"/>
      <c r="IY929" s="209"/>
      <c r="IZ929" s="209"/>
      <c r="JA929" s="209"/>
      <c r="JB929" s="209"/>
      <c r="JC929" s="209"/>
      <c r="JD929" s="209"/>
      <c r="JE929" s="209"/>
      <c r="JF929" s="209"/>
      <c r="JG929" s="209"/>
    </row>
    <row r="930" spans="102:267" hidden="1">
      <c r="CX930" s="211"/>
      <c r="CY930" s="217"/>
      <c r="CZ930" s="217"/>
      <c r="DA930" s="217"/>
      <c r="DB930" s="462"/>
      <c r="DC930" s="217"/>
      <c r="DD930" s="209"/>
      <c r="DE930" s="209"/>
      <c r="DF930" s="1561"/>
      <c r="DG930" s="1561"/>
      <c r="DH930" s="209"/>
      <c r="DI930" s="209"/>
      <c r="DJ930" s="217"/>
      <c r="DK930" s="209"/>
      <c r="DL930" s="217"/>
      <c r="DM930" s="209"/>
      <c r="DN930" s="209"/>
      <c r="DO930" s="209"/>
      <c r="DP930" s="209"/>
      <c r="DQ930" s="1561"/>
      <c r="DR930" s="209"/>
      <c r="DS930" s="209"/>
      <c r="DT930" s="209"/>
      <c r="DU930" s="209"/>
      <c r="DV930" s="209"/>
      <c r="DW930" s="1561"/>
      <c r="DX930" s="1561"/>
      <c r="DY930" s="209"/>
      <c r="DZ930" s="209"/>
      <c r="EA930" s="209"/>
      <c r="EB930" s="209"/>
      <c r="EC930" s="209"/>
      <c r="ED930" s="209"/>
      <c r="EE930" s="209"/>
      <c r="EF930" s="209"/>
      <c r="EG930" s="209"/>
      <c r="EH930" s="209"/>
      <c r="EI930" s="209"/>
      <c r="EJ930" s="299"/>
      <c r="EK930" s="220"/>
      <c r="EL930" s="209"/>
      <c r="EM930" s="209"/>
      <c r="EN930" s="211"/>
      <c r="EO930" s="211"/>
      <c r="EP930" s="217"/>
      <c r="EQ930" s="209"/>
      <c r="ER930" s="209"/>
      <c r="ES930" s="209"/>
      <c r="ET930" s="209"/>
      <c r="EU930" s="209"/>
      <c r="EV930" s="209"/>
      <c r="EW930" s="209"/>
      <c r="EX930" s="209"/>
      <c r="EY930" s="209"/>
      <c r="EZ930" s="209"/>
      <c r="FA930" s="209"/>
      <c r="FB930" s="209"/>
      <c r="FC930" s="209"/>
      <c r="FD930" s="209"/>
      <c r="FE930" s="209"/>
      <c r="FF930" s="220"/>
      <c r="FG930" s="220"/>
      <c r="FH930" s="209"/>
      <c r="FI930" s="209"/>
      <c r="FJ930" s="209"/>
      <c r="FK930" s="209"/>
      <c r="FL930" s="209"/>
      <c r="FM930" s="209"/>
      <c r="FN930" s="209"/>
      <c r="FO930" s="209"/>
      <c r="FP930" s="209"/>
      <c r="FQ930" s="209"/>
      <c r="FR930" s="209"/>
      <c r="FS930" s="209"/>
      <c r="FT930" s="209"/>
      <c r="FU930" s="209"/>
      <c r="FV930" s="209"/>
      <c r="FW930" s="209"/>
      <c r="FX930" s="209"/>
      <c r="FY930" s="209"/>
      <c r="FZ930" s="209"/>
      <c r="GA930" s="209"/>
      <c r="GB930" s="209"/>
      <c r="GC930" s="209"/>
      <c r="GD930" s="209"/>
      <c r="GE930" s="209"/>
      <c r="GF930" s="209"/>
      <c r="GG930" s="209"/>
      <c r="GH930" s="209"/>
      <c r="GI930" s="209"/>
      <c r="GJ930" s="209"/>
      <c r="GK930" s="209"/>
      <c r="GL930" s="209"/>
      <c r="GM930" s="209"/>
      <c r="GN930" s="209"/>
      <c r="GO930" s="209"/>
      <c r="GP930" s="209"/>
      <c r="GQ930" s="209"/>
      <c r="GR930" s="209"/>
      <c r="GS930" s="209"/>
      <c r="GT930" s="209"/>
      <c r="GU930" s="209"/>
      <c r="GV930" s="209"/>
      <c r="GW930" s="209"/>
      <c r="GX930" s="209"/>
      <c r="GY930" s="209"/>
      <c r="GZ930" s="209"/>
      <c r="HA930" s="209"/>
      <c r="HB930" s="209"/>
      <c r="HC930" s="209"/>
      <c r="HD930" s="209"/>
      <c r="HE930" s="209"/>
      <c r="HF930" s="209"/>
      <c r="HG930" s="209"/>
      <c r="HH930" s="209"/>
      <c r="HI930" s="209"/>
      <c r="HJ930" s="209"/>
      <c r="HK930" s="209"/>
      <c r="HL930" s="209"/>
      <c r="HM930" s="209"/>
      <c r="HN930" s="209"/>
      <c r="HO930" s="209"/>
      <c r="HP930" s="209"/>
      <c r="HQ930" s="209"/>
      <c r="HR930" s="209"/>
      <c r="HS930" s="209"/>
      <c r="HT930" s="209"/>
      <c r="HU930" s="209"/>
      <c r="HV930" s="209"/>
      <c r="HW930" s="209"/>
      <c r="HX930" s="209"/>
      <c r="HY930" s="209"/>
      <c r="HZ930" s="209"/>
      <c r="IA930" s="209"/>
      <c r="IB930" s="209"/>
      <c r="IC930" s="209"/>
      <c r="ID930" s="209"/>
      <c r="IE930" s="209"/>
      <c r="IF930" s="209"/>
      <c r="IG930" s="209"/>
      <c r="IH930" s="209"/>
      <c r="II930" s="209"/>
      <c r="IJ930" s="209"/>
      <c r="IK930" s="209"/>
      <c r="IL930" s="209"/>
      <c r="IM930" s="209"/>
      <c r="IN930" s="209"/>
      <c r="IO930" s="209"/>
      <c r="IP930" s="209"/>
      <c r="IQ930" s="209"/>
      <c r="IR930" s="209"/>
      <c r="IS930" s="209"/>
      <c r="IT930" s="209"/>
      <c r="IU930" s="209"/>
      <c r="IV930" s="209"/>
      <c r="IW930" s="209"/>
      <c r="IX930" s="209"/>
      <c r="IY930" s="209"/>
      <c r="IZ930" s="209"/>
      <c r="JA930" s="209"/>
      <c r="JB930" s="209"/>
      <c r="JC930" s="209"/>
      <c r="JD930" s="209"/>
      <c r="JE930" s="209"/>
      <c r="JF930" s="209"/>
      <c r="JG930" s="209"/>
    </row>
    <row r="931" spans="102:267" hidden="1">
      <c r="CX931" s="211"/>
      <c r="CY931" s="217"/>
      <c r="CZ931" s="217"/>
      <c r="DA931" s="217"/>
      <c r="DB931" s="462"/>
      <c r="DC931" s="217"/>
      <c r="DD931" s="209"/>
      <c r="DE931" s="209"/>
      <c r="DF931" s="1561"/>
      <c r="DG931" s="1561"/>
      <c r="DH931" s="209"/>
      <c r="DI931" s="209"/>
      <c r="DJ931" s="217"/>
      <c r="DK931" s="209"/>
      <c r="DL931" s="217"/>
      <c r="DM931" s="209"/>
      <c r="DN931" s="209"/>
      <c r="DO931" s="209"/>
      <c r="DP931" s="209"/>
      <c r="DQ931" s="1561"/>
      <c r="DR931" s="209"/>
      <c r="DS931" s="209"/>
      <c r="DT931" s="209"/>
      <c r="DU931" s="209"/>
      <c r="DV931" s="209"/>
      <c r="DW931" s="1561"/>
      <c r="DX931" s="1561"/>
      <c r="DY931" s="209"/>
      <c r="DZ931" s="209"/>
      <c r="EA931" s="209"/>
      <c r="EB931" s="209"/>
      <c r="EC931" s="209"/>
      <c r="ED931" s="209"/>
      <c r="EE931" s="209"/>
      <c r="EF931" s="209"/>
      <c r="EG931" s="209"/>
      <c r="EH931" s="209"/>
      <c r="EI931" s="209"/>
      <c r="EJ931" s="299"/>
      <c r="EK931" s="220"/>
      <c r="EL931" s="209"/>
      <c r="EM931" s="209"/>
      <c r="EN931" s="211"/>
      <c r="EO931" s="211"/>
      <c r="EP931" s="217"/>
      <c r="EQ931" s="209"/>
      <c r="ER931" s="209"/>
      <c r="ES931" s="209"/>
      <c r="ET931" s="209"/>
      <c r="EU931" s="209"/>
      <c r="EV931" s="209"/>
      <c r="EW931" s="209"/>
      <c r="EX931" s="209"/>
      <c r="EY931" s="209"/>
      <c r="EZ931" s="209"/>
      <c r="FA931" s="209"/>
      <c r="FB931" s="209"/>
      <c r="FC931" s="209"/>
      <c r="FD931" s="209"/>
      <c r="FE931" s="209"/>
      <c r="FF931" s="220"/>
      <c r="FG931" s="220"/>
      <c r="FH931" s="209"/>
      <c r="FI931" s="209"/>
      <c r="FJ931" s="209"/>
      <c r="FK931" s="209"/>
      <c r="FL931" s="209"/>
      <c r="FM931" s="209"/>
      <c r="FN931" s="209"/>
      <c r="FO931" s="209"/>
      <c r="FP931" s="209"/>
      <c r="FQ931" s="209"/>
      <c r="FR931" s="209"/>
      <c r="FS931" s="209"/>
      <c r="FT931" s="209"/>
      <c r="FU931" s="209"/>
      <c r="FV931" s="209"/>
      <c r="FW931" s="209"/>
      <c r="FX931" s="209"/>
      <c r="FY931" s="209"/>
      <c r="FZ931" s="209"/>
      <c r="GA931" s="209"/>
      <c r="GB931" s="209"/>
      <c r="GC931" s="209"/>
      <c r="GD931" s="209"/>
      <c r="GE931" s="209"/>
      <c r="GF931" s="209"/>
      <c r="GG931" s="209"/>
      <c r="GH931" s="209"/>
      <c r="GI931" s="209"/>
      <c r="GJ931" s="209"/>
      <c r="GK931" s="209"/>
      <c r="GL931" s="209"/>
      <c r="GM931" s="209"/>
      <c r="GN931" s="209"/>
      <c r="GO931" s="209"/>
      <c r="GP931" s="209"/>
      <c r="GQ931" s="209"/>
      <c r="GR931" s="209"/>
      <c r="GS931" s="209"/>
      <c r="GT931" s="209"/>
      <c r="GU931" s="209"/>
      <c r="GV931" s="209"/>
      <c r="GW931" s="209"/>
      <c r="GX931" s="209"/>
      <c r="GY931" s="209"/>
      <c r="GZ931" s="209"/>
      <c r="HA931" s="209"/>
      <c r="HB931" s="209"/>
      <c r="HC931" s="209"/>
      <c r="HD931" s="209"/>
      <c r="HE931" s="209"/>
      <c r="HF931" s="209"/>
      <c r="HG931" s="209"/>
      <c r="HH931" s="209"/>
      <c r="HI931" s="209"/>
      <c r="HJ931" s="209"/>
      <c r="HK931" s="209"/>
      <c r="HL931" s="209"/>
      <c r="HM931" s="209"/>
      <c r="HN931" s="209"/>
      <c r="HO931" s="209"/>
      <c r="HP931" s="209"/>
      <c r="HQ931" s="209"/>
      <c r="HR931" s="209"/>
      <c r="HS931" s="209"/>
      <c r="HT931" s="209"/>
      <c r="HU931" s="209"/>
      <c r="HV931" s="209"/>
      <c r="HW931" s="209"/>
      <c r="HX931" s="209"/>
      <c r="HY931" s="209"/>
      <c r="HZ931" s="209"/>
      <c r="IA931" s="209"/>
      <c r="IB931" s="209"/>
      <c r="IC931" s="209"/>
      <c r="ID931" s="209"/>
      <c r="IE931" s="209"/>
      <c r="IF931" s="209"/>
      <c r="IG931" s="209"/>
      <c r="IH931" s="209"/>
      <c r="II931" s="209"/>
      <c r="IJ931" s="209"/>
      <c r="IK931" s="209"/>
      <c r="IL931" s="209"/>
      <c r="IM931" s="209"/>
      <c r="IN931" s="209"/>
      <c r="IO931" s="209"/>
      <c r="IP931" s="209"/>
      <c r="IQ931" s="209"/>
      <c r="IR931" s="209"/>
      <c r="IS931" s="209"/>
      <c r="IT931" s="209"/>
      <c r="IU931" s="209"/>
      <c r="IV931" s="209"/>
      <c r="IW931" s="209"/>
      <c r="IX931" s="209"/>
      <c r="IY931" s="209"/>
      <c r="IZ931" s="209"/>
      <c r="JA931" s="209"/>
      <c r="JB931" s="209"/>
      <c r="JC931" s="209"/>
      <c r="JD931" s="209"/>
      <c r="JE931" s="209"/>
      <c r="JF931" s="209"/>
      <c r="JG931" s="209"/>
    </row>
    <row r="932" spans="102:267" hidden="1">
      <c r="CX932" s="211"/>
      <c r="CY932" s="217"/>
      <c r="CZ932" s="217"/>
      <c r="DA932" s="217"/>
      <c r="DB932" s="462"/>
      <c r="DC932" s="217"/>
      <c r="DD932" s="209"/>
      <c r="DE932" s="209"/>
      <c r="DF932" s="1561"/>
      <c r="DG932" s="1561"/>
      <c r="DH932" s="209"/>
      <c r="DI932" s="209"/>
      <c r="DJ932" s="217"/>
      <c r="DK932" s="209"/>
      <c r="DL932" s="217"/>
      <c r="DM932" s="209"/>
      <c r="DN932" s="209"/>
      <c r="DO932" s="209"/>
      <c r="DP932" s="209"/>
      <c r="DQ932" s="1561"/>
      <c r="DR932" s="209"/>
      <c r="DS932" s="209"/>
      <c r="DT932" s="209"/>
      <c r="DU932" s="209"/>
      <c r="DV932" s="209"/>
      <c r="DW932" s="1561"/>
      <c r="DX932" s="1561"/>
      <c r="DY932" s="209"/>
      <c r="DZ932" s="209"/>
      <c r="EA932" s="209"/>
      <c r="EB932" s="209"/>
      <c r="EC932" s="209"/>
      <c r="ED932" s="209"/>
      <c r="EE932" s="209"/>
      <c r="EF932" s="209"/>
      <c r="EG932" s="209"/>
      <c r="EH932" s="209"/>
      <c r="EI932" s="209"/>
      <c r="EJ932" s="299"/>
      <c r="EK932" s="220"/>
      <c r="EL932" s="209"/>
      <c r="EM932" s="209"/>
      <c r="EN932" s="211"/>
      <c r="EO932" s="211"/>
      <c r="EP932" s="217"/>
      <c r="EQ932" s="209"/>
      <c r="ER932" s="209"/>
      <c r="ES932" s="209"/>
      <c r="ET932" s="209"/>
      <c r="EU932" s="209"/>
      <c r="EV932" s="209"/>
      <c r="EW932" s="209"/>
      <c r="EX932" s="209"/>
      <c r="EY932" s="209"/>
      <c r="EZ932" s="209"/>
      <c r="FA932" s="209"/>
      <c r="FB932" s="209"/>
      <c r="FC932" s="209"/>
      <c r="FD932" s="209"/>
      <c r="FE932" s="209"/>
      <c r="FF932" s="220"/>
      <c r="FG932" s="220"/>
      <c r="FH932" s="209"/>
      <c r="FI932" s="209"/>
      <c r="FJ932" s="209"/>
      <c r="FK932" s="209"/>
      <c r="FL932" s="209"/>
      <c r="FM932" s="209"/>
      <c r="FN932" s="209"/>
      <c r="FO932" s="209"/>
      <c r="FP932" s="209"/>
      <c r="FQ932" s="209"/>
      <c r="FR932" s="209"/>
      <c r="FS932" s="209"/>
      <c r="FT932" s="209"/>
      <c r="FU932" s="209"/>
      <c r="FV932" s="209"/>
      <c r="FW932" s="209"/>
      <c r="FX932" s="209"/>
      <c r="FY932" s="209"/>
      <c r="FZ932" s="209"/>
      <c r="GA932" s="209"/>
      <c r="GB932" s="209"/>
      <c r="GC932" s="209"/>
      <c r="GD932" s="209"/>
      <c r="GE932" s="209"/>
      <c r="GF932" s="209"/>
      <c r="GG932" s="209"/>
      <c r="GH932" s="209"/>
      <c r="GI932" s="209"/>
      <c r="GJ932" s="209"/>
      <c r="GK932" s="209"/>
      <c r="GL932" s="209"/>
      <c r="GM932" s="209"/>
      <c r="GN932" s="209"/>
      <c r="GO932" s="209"/>
      <c r="GP932" s="209"/>
      <c r="GQ932" s="209"/>
      <c r="GR932" s="209"/>
      <c r="GS932" s="209"/>
      <c r="GT932" s="209"/>
      <c r="GU932" s="209"/>
      <c r="GV932" s="209"/>
      <c r="GW932" s="209"/>
      <c r="GX932" s="209"/>
      <c r="GY932" s="209"/>
      <c r="GZ932" s="209"/>
      <c r="HA932" s="209"/>
      <c r="HB932" s="209"/>
      <c r="HC932" s="209"/>
      <c r="HD932" s="209"/>
      <c r="HE932" s="209"/>
      <c r="HF932" s="209"/>
      <c r="HG932" s="209"/>
      <c r="HH932" s="209"/>
      <c r="HI932" s="209"/>
      <c r="HJ932" s="209"/>
      <c r="HK932" s="209"/>
      <c r="HL932" s="209"/>
      <c r="HM932" s="209"/>
      <c r="HN932" s="209"/>
      <c r="HO932" s="209"/>
      <c r="HP932" s="209"/>
      <c r="HQ932" s="209"/>
      <c r="HR932" s="209"/>
      <c r="HS932" s="209"/>
      <c r="HT932" s="209"/>
      <c r="HU932" s="209"/>
      <c r="HV932" s="209"/>
      <c r="HW932" s="209"/>
      <c r="HX932" s="209"/>
      <c r="HY932" s="209"/>
      <c r="HZ932" s="209"/>
      <c r="IA932" s="209"/>
      <c r="IB932" s="209"/>
      <c r="IC932" s="209"/>
      <c r="ID932" s="209"/>
      <c r="IE932" s="209"/>
      <c r="IF932" s="209"/>
      <c r="IG932" s="209"/>
      <c r="IH932" s="209"/>
      <c r="II932" s="209"/>
      <c r="IJ932" s="209"/>
      <c r="IK932" s="209"/>
      <c r="IL932" s="209"/>
      <c r="IM932" s="209"/>
      <c r="IN932" s="209"/>
      <c r="IO932" s="209"/>
      <c r="IP932" s="209"/>
      <c r="IQ932" s="209"/>
      <c r="IR932" s="209"/>
      <c r="IS932" s="209"/>
      <c r="IT932" s="209"/>
      <c r="IU932" s="209"/>
      <c r="IV932" s="209"/>
      <c r="IW932" s="209"/>
      <c r="IX932" s="209"/>
      <c r="IY932" s="209"/>
      <c r="IZ932" s="209"/>
      <c r="JA932" s="209"/>
      <c r="JB932" s="209"/>
      <c r="JC932" s="209"/>
      <c r="JD932" s="209"/>
      <c r="JE932" s="209"/>
      <c r="JF932" s="209"/>
      <c r="JG932" s="209"/>
    </row>
    <row r="933" spans="102:267" hidden="1">
      <c r="CX933" s="211"/>
      <c r="CY933" s="217"/>
      <c r="CZ933" s="217"/>
      <c r="DA933" s="217"/>
      <c r="DB933" s="462"/>
      <c r="DC933" s="217"/>
      <c r="DD933" s="209"/>
      <c r="DE933" s="209"/>
      <c r="DF933" s="1561"/>
      <c r="DG933" s="1561"/>
      <c r="DH933" s="209"/>
      <c r="DI933" s="209"/>
      <c r="DJ933" s="217"/>
      <c r="DK933" s="209"/>
      <c r="DL933" s="217"/>
      <c r="DM933" s="209"/>
      <c r="DN933" s="209"/>
      <c r="DO933" s="209"/>
      <c r="DP933" s="209"/>
      <c r="DQ933" s="1561"/>
      <c r="DR933" s="209"/>
      <c r="DS933" s="209"/>
      <c r="DT933" s="209"/>
      <c r="DU933" s="209"/>
      <c r="DV933" s="209"/>
      <c r="DW933" s="1561"/>
      <c r="DX933" s="1561"/>
      <c r="DY933" s="209"/>
      <c r="DZ933" s="209"/>
      <c r="EA933" s="209"/>
      <c r="EB933" s="209"/>
      <c r="EC933" s="209"/>
      <c r="ED933" s="209"/>
      <c r="EE933" s="209"/>
      <c r="EF933" s="209"/>
      <c r="EG933" s="209"/>
      <c r="EH933" s="209"/>
      <c r="EI933" s="209"/>
      <c r="EJ933" s="299"/>
      <c r="EK933" s="220"/>
      <c r="EL933" s="209"/>
      <c r="EM933" s="209"/>
      <c r="EN933" s="211"/>
      <c r="EO933" s="211"/>
      <c r="EP933" s="217"/>
      <c r="EQ933" s="209"/>
      <c r="ER933" s="209"/>
      <c r="ES933" s="209"/>
      <c r="ET933" s="209"/>
      <c r="EU933" s="209"/>
      <c r="EV933" s="209"/>
      <c r="EW933" s="209"/>
      <c r="EX933" s="209"/>
      <c r="EY933" s="209"/>
      <c r="EZ933" s="209"/>
      <c r="FA933" s="209"/>
      <c r="FB933" s="209"/>
      <c r="FC933" s="209"/>
      <c r="FD933" s="209"/>
      <c r="FE933" s="209"/>
      <c r="FF933" s="220"/>
      <c r="FG933" s="220"/>
      <c r="FH933" s="209"/>
      <c r="FI933" s="209"/>
      <c r="FJ933" s="209"/>
      <c r="FK933" s="209"/>
      <c r="FL933" s="209"/>
      <c r="FM933" s="209"/>
      <c r="FN933" s="209"/>
      <c r="FO933" s="209"/>
      <c r="FP933" s="209"/>
      <c r="FQ933" s="209"/>
      <c r="FR933" s="209"/>
      <c r="FS933" s="209"/>
      <c r="FT933" s="209"/>
      <c r="FU933" s="209"/>
      <c r="FV933" s="209"/>
      <c r="FW933" s="209"/>
      <c r="FX933" s="209"/>
      <c r="FY933" s="209"/>
      <c r="FZ933" s="209"/>
      <c r="GA933" s="209"/>
      <c r="GB933" s="209"/>
      <c r="GC933" s="209"/>
      <c r="GD933" s="209"/>
      <c r="GE933" s="209"/>
      <c r="GF933" s="209"/>
      <c r="GG933" s="209"/>
      <c r="GH933" s="209"/>
      <c r="GI933" s="209"/>
      <c r="GJ933" s="209"/>
      <c r="GK933" s="209"/>
      <c r="GL933" s="209"/>
      <c r="GM933" s="209"/>
      <c r="GN933" s="209"/>
      <c r="GO933" s="209"/>
      <c r="GP933" s="209"/>
      <c r="GQ933" s="209"/>
      <c r="GR933" s="209"/>
      <c r="GS933" s="209"/>
      <c r="GT933" s="209"/>
      <c r="GU933" s="209"/>
      <c r="GV933" s="209"/>
      <c r="GW933" s="209"/>
      <c r="GX933" s="209"/>
      <c r="GY933" s="209"/>
      <c r="GZ933" s="209"/>
      <c r="HA933" s="209"/>
      <c r="HB933" s="209"/>
      <c r="HC933" s="209"/>
      <c r="HD933" s="209"/>
      <c r="HE933" s="209"/>
      <c r="HF933" s="209"/>
      <c r="HG933" s="209"/>
      <c r="HH933" s="209"/>
      <c r="HI933" s="209"/>
      <c r="HJ933" s="209"/>
      <c r="HK933" s="209"/>
      <c r="HL933" s="209"/>
      <c r="HM933" s="209"/>
      <c r="HN933" s="209"/>
      <c r="HO933" s="209"/>
      <c r="HP933" s="209"/>
      <c r="HQ933" s="209"/>
      <c r="HR933" s="209"/>
      <c r="HS933" s="209"/>
      <c r="HT933" s="209"/>
      <c r="HU933" s="209"/>
      <c r="HV933" s="209"/>
      <c r="HW933" s="209"/>
      <c r="HX933" s="209"/>
      <c r="HY933" s="209"/>
      <c r="HZ933" s="209"/>
      <c r="IA933" s="209"/>
      <c r="IB933" s="209"/>
      <c r="IC933" s="209"/>
      <c r="ID933" s="209"/>
      <c r="IE933" s="209"/>
      <c r="IF933" s="209"/>
      <c r="IG933" s="209"/>
      <c r="IH933" s="209"/>
      <c r="II933" s="209"/>
      <c r="IJ933" s="209"/>
      <c r="IK933" s="209"/>
      <c r="IL933" s="209"/>
      <c r="IM933" s="209"/>
      <c r="IN933" s="209"/>
      <c r="IO933" s="209"/>
      <c r="IP933" s="209"/>
      <c r="IQ933" s="209"/>
      <c r="IR933" s="209"/>
      <c r="IS933" s="209"/>
      <c r="IT933" s="209"/>
      <c r="IU933" s="209"/>
      <c r="IV933" s="209"/>
      <c r="IW933" s="209"/>
      <c r="IX933" s="209"/>
      <c r="IY933" s="209"/>
      <c r="IZ933" s="209"/>
      <c r="JA933" s="209"/>
      <c r="JB933" s="209"/>
      <c r="JC933" s="209"/>
      <c r="JD933" s="209"/>
      <c r="JE933" s="209"/>
      <c r="JF933" s="209"/>
      <c r="JG933" s="209"/>
    </row>
    <row r="934" spans="102:267" hidden="1">
      <c r="CX934" s="211"/>
      <c r="CY934" s="217"/>
      <c r="CZ934" s="217"/>
      <c r="DA934" s="217"/>
      <c r="DB934" s="462"/>
      <c r="DC934" s="217"/>
      <c r="DD934" s="209"/>
      <c r="DE934" s="209"/>
      <c r="DF934" s="1561"/>
      <c r="DG934" s="1561"/>
      <c r="DH934" s="209"/>
      <c r="DI934" s="209"/>
      <c r="DJ934" s="217"/>
      <c r="DK934" s="209"/>
      <c r="DL934" s="217"/>
      <c r="DM934" s="209"/>
      <c r="DN934" s="209"/>
      <c r="DO934" s="209"/>
      <c r="DP934" s="209"/>
      <c r="DQ934" s="1561"/>
      <c r="DR934" s="209"/>
      <c r="DS934" s="209"/>
      <c r="DT934" s="209"/>
      <c r="DU934" s="209"/>
      <c r="DV934" s="209"/>
      <c r="DW934" s="1561"/>
      <c r="DX934" s="1561"/>
      <c r="DY934" s="209"/>
      <c r="DZ934" s="209"/>
      <c r="EA934" s="209"/>
      <c r="EB934" s="209"/>
      <c r="EC934" s="209"/>
      <c r="ED934" s="209"/>
      <c r="EE934" s="209"/>
      <c r="EF934" s="209"/>
      <c r="EG934" s="209"/>
      <c r="EH934" s="209"/>
      <c r="EI934" s="209"/>
      <c r="EJ934" s="299"/>
      <c r="EK934" s="220"/>
      <c r="EL934" s="209"/>
      <c r="EM934" s="209"/>
      <c r="EN934" s="211"/>
      <c r="EO934" s="211"/>
      <c r="EP934" s="217"/>
      <c r="EQ934" s="209"/>
      <c r="ER934" s="209"/>
      <c r="ES934" s="209"/>
      <c r="ET934" s="209"/>
      <c r="EU934" s="209"/>
      <c r="EV934" s="209"/>
      <c r="EW934" s="209"/>
      <c r="EX934" s="209"/>
      <c r="EY934" s="209"/>
      <c r="EZ934" s="209"/>
      <c r="FA934" s="209"/>
      <c r="FB934" s="209"/>
      <c r="FC934" s="209"/>
      <c r="FD934" s="209"/>
      <c r="FE934" s="209"/>
      <c r="FF934" s="220"/>
      <c r="FG934" s="220"/>
      <c r="FH934" s="209"/>
      <c r="FI934" s="209"/>
      <c r="FJ934" s="209"/>
      <c r="FK934" s="209"/>
      <c r="FL934" s="209"/>
      <c r="FM934" s="209"/>
      <c r="FN934" s="209"/>
      <c r="FO934" s="209"/>
      <c r="FP934" s="209"/>
      <c r="FQ934" s="209"/>
      <c r="FR934" s="209"/>
      <c r="FS934" s="209"/>
      <c r="FT934" s="209"/>
      <c r="FU934" s="209"/>
      <c r="FV934" s="209"/>
      <c r="FW934" s="209"/>
      <c r="FX934" s="209"/>
      <c r="FY934" s="209"/>
      <c r="FZ934" s="209"/>
      <c r="GA934" s="209"/>
      <c r="GB934" s="209"/>
      <c r="GC934" s="209"/>
      <c r="GD934" s="209"/>
      <c r="GE934" s="209"/>
      <c r="GF934" s="209"/>
      <c r="GG934" s="209"/>
      <c r="GH934" s="209"/>
      <c r="GI934" s="209"/>
      <c r="GJ934" s="209"/>
      <c r="GK934" s="209"/>
      <c r="GL934" s="209"/>
      <c r="GM934" s="209"/>
      <c r="GN934" s="209"/>
      <c r="GO934" s="209"/>
      <c r="GP934" s="209"/>
      <c r="GQ934" s="209"/>
      <c r="GR934" s="209"/>
      <c r="GS934" s="209"/>
      <c r="GT934" s="209"/>
      <c r="GU934" s="209"/>
      <c r="GV934" s="209"/>
      <c r="GW934" s="209"/>
      <c r="GX934" s="209"/>
      <c r="GY934" s="209"/>
      <c r="GZ934" s="209"/>
      <c r="HA934" s="209"/>
      <c r="HB934" s="209"/>
      <c r="HC934" s="209"/>
      <c r="HD934" s="209"/>
      <c r="HE934" s="209"/>
      <c r="HF934" s="209"/>
      <c r="HG934" s="209"/>
      <c r="HH934" s="209"/>
      <c r="HI934" s="209"/>
      <c r="HJ934" s="209"/>
      <c r="HK934" s="209"/>
      <c r="HL934" s="209"/>
      <c r="HM934" s="209"/>
      <c r="HN934" s="209"/>
      <c r="HO934" s="209"/>
      <c r="HP934" s="209"/>
      <c r="HQ934" s="209"/>
      <c r="HR934" s="209"/>
      <c r="HS934" s="209"/>
      <c r="HT934" s="209"/>
      <c r="HU934" s="209"/>
      <c r="HV934" s="209"/>
      <c r="HW934" s="209"/>
      <c r="HX934" s="209"/>
      <c r="HY934" s="209"/>
      <c r="HZ934" s="209"/>
      <c r="IA934" s="209"/>
      <c r="IB934" s="209"/>
      <c r="IC934" s="209"/>
      <c r="ID934" s="209"/>
      <c r="IE934" s="209"/>
      <c r="IF934" s="209"/>
      <c r="IG934" s="209"/>
      <c r="IH934" s="209"/>
      <c r="II934" s="209"/>
      <c r="IJ934" s="209"/>
      <c r="IK934" s="209"/>
      <c r="IL934" s="209"/>
      <c r="IM934" s="209"/>
      <c r="IN934" s="209"/>
      <c r="IO934" s="209"/>
      <c r="IP934" s="209"/>
      <c r="IQ934" s="209"/>
      <c r="IR934" s="209"/>
      <c r="IS934" s="209"/>
      <c r="IT934" s="209"/>
      <c r="IU934" s="209"/>
      <c r="IV934" s="209"/>
      <c r="IW934" s="209"/>
      <c r="IX934" s="209"/>
      <c r="IY934" s="209"/>
      <c r="IZ934" s="209"/>
      <c r="JA934" s="209"/>
      <c r="JB934" s="209"/>
      <c r="JC934" s="209"/>
      <c r="JD934" s="209"/>
      <c r="JE934" s="209"/>
      <c r="JF934" s="209"/>
      <c r="JG934" s="209"/>
    </row>
    <row r="935" spans="102:267" hidden="1">
      <c r="CX935" s="211"/>
      <c r="CY935" s="217"/>
      <c r="CZ935" s="217"/>
      <c r="DA935" s="217"/>
      <c r="DB935" s="462"/>
      <c r="DC935" s="217"/>
      <c r="DD935" s="209"/>
      <c r="DE935" s="209"/>
      <c r="DF935" s="1561"/>
      <c r="DG935" s="1561"/>
      <c r="DH935" s="209"/>
      <c r="DI935" s="209"/>
      <c r="DJ935" s="217"/>
      <c r="DK935" s="209"/>
      <c r="DL935" s="217"/>
      <c r="DM935" s="209"/>
      <c r="DN935" s="209"/>
      <c r="DO935" s="209"/>
      <c r="DP935" s="209"/>
      <c r="DQ935" s="1561"/>
      <c r="DR935" s="209"/>
      <c r="DS935" s="209"/>
      <c r="DT935" s="209"/>
      <c r="DU935" s="209"/>
      <c r="DV935" s="209"/>
      <c r="DW935" s="1561"/>
      <c r="DX935" s="1561"/>
      <c r="DY935" s="209"/>
      <c r="DZ935" s="209"/>
      <c r="EA935" s="209"/>
      <c r="EB935" s="209"/>
      <c r="EC935" s="209"/>
      <c r="ED935" s="209"/>
      <c r="EE935" s="209"/>
      <c r="EF935" s="209"/>
      <c r="EG935" s="209"/>
      <c r="EH935" s="209"/>
      <c r="EI935" s="209"/>
      <c r="EJ935" s="299"/>
      <c r="EK935" s="220"/>
      <c r="EL935" s="209"/>
      <c r="EM935" s="209"/>
      <c r="EN935" s="211"/>
      <c r="EO935" s="211"/>
      <c r="EP935" s="217"/>
      <c r="EQ935" s="209"/>
      <c r="ER935" s="209"/>
      <c r="ES935" s="209"/>
      <c r="ET935" s="209"/>
      <c r="EU935" s="209"/>
      <c r="EV935" s="209"/>
      <c r="EW935" s="209"/>
      <c r="EX935" s="209"/>
      <c r="EY935" s="209"/>
      <c r="EZ935" s="209"/>
      <c r="FA935" s="209"/>
      <c r="FB935" s="209"/>
      <c r="FC935" s="209"/>
      <c r="FD935" s="209"/>
      <c r="FE935" s="209"/>
      <c r="FF935" s="220"/>
      <c r="FG935" s="220"/>
      <c r="FH935" s="209"/>
      <c r="FI935" s="209"/>
      <c r="FJ935" s="209"/>
      <c r="FK935" s="209"/>
      <c r="FL935" s="209"/>
      <c r="FM935" s="209"/>
      <c r="FN935" s="209"/>
      <c r="FO935" s="209"/>
      <c r="FP935" s="209"/>
      <c r="FQ935" s="209"/>
      <c r="FR935" s="209"/>
      <c r="FS935" s="209"/>
      <c r="FT935" s="209"/>
      <c r="FU935" s="209"/>
      <c r="FV935" s="209"/>
      <c r="FW935" s="209"/>
      <c r="FX935" s="209"/>
      <c r="FY935" s="209"/>
      <c r="FZ935" s="209"/>
      <c r="GA935" s="209"/>
      <c r="GB935" s="209"/>
      <c r="GC935" s="209"/>
      <c r="GD935" s="209"/>
      <c r="GE935" s="209"/>
      <c r="GF935" s="209"/>
      <c r="GG935" s="209"/>
      <c r="GH935" s="209"/>
      <c r="GI935" s="209"/>
      <c r="GJ935" s="209"/>
      <c r="GK935" s="209"/>
      <c r="GL935" s="209"/>
      <c r="GM935" s="209"/>
      <c r="GN935" s="209"/>
      <c r="GO935" s="209"/>
      <c r="GP935" s="209"/>
      <c r="GQ935" s="209"/>
      <c r="GR935" s="209"/>
      <c r="GS935" s="209"/>
      <c r="GT935" s="209"/>
      <c r="GU935" s="209"/>
      <c r="GV935" s="209"/>
      <c r="GW935" s="209"/>
      <c r="GX935" s="209"/>
      <c r="GY935" s="209"/>
      <c r="GZ935" s="209"/>
      <c r="HA935" s="209"/>
      <c r="HB935" s="209"/>
      <c r="HC935" s="209"/>
      <c r="HD935" s="209"/>
      <c r="HE935" s="209"/>
      <c r="HF935" s="209"/>
      <c r="HG935" s="209"/>
      <c r="HH935" s="209"/>
      <c r="HI935" s="209"/>
      <c r="HJ935" s="209"/>
      <c r="HK935" s="209"/>
      <c r="HL935" s="209"/>
      <c r="HM935" s="209"/>
      <c r="HN935" s="209"/>
      <c r="HO935" s="209"/>
      <c r="HP935" s="209"/>
      <c r="HQ935" s="209"/>
      <c r="HR935" s="209"/>
      <c r="HS935" s="209"/>
      <c r="HT935" s="209"/>
      <c r="HU935" s="209"/>
      <c r="HV935" s="209"/>
      <c r="HW935" s="209"/>
      <c r="HX935" s="209"/>
      <c r="HY935" s="209"/>
      <c r="HZ935" s="209"/>
      <c r="IA935" s="209"/>
      <c r="IB935" s="209"/>
      <c r="IC935" s="209"/>
      <c r="ID935" s="209"/>
      <c r="IE935" s="209"/>
      <c r="IF935" s="209"/>
      <c r="IG935" s="209"/>
      <c r="IH935" s="209"/>
      <c r="II935" s="209"/>
      <c r="IJ935" s="209"/>
      <c r="IK935" s="209"/>
      <c r="IL935" s="209"/>
      <c r="IM935" s="209"/>
      <c r="IN935" s="209"/>
      <c r="IO935" s="209"/>
      <c r="IP935" s="209"/>
      <c r="IQ935" s="209"/>
      <c r="IR935" s="209"/>
      <c r="IS935" s="209"/>
      <c r="IT935" s="209"/>
      <c r="IU935" s="209"/>
      <c r="IV935" s="209"/>
      <c r="IW935" s="209"/>
      <c r="IX935" s="209"/>
      <c r="IY935" s="209"/>
      <c r="IZ935" s="209"/>
      <c r="JA935" s="209"/>
      <c r="JB935" s="209"/>
      <c r="JC935" s="209"/>
      <c r="JD935" s="209"/>
      <c r="JE935" s="209"/>
      <c r="JF935" s="209"/>
      <c r="JG935" s="209"/>
    </row>
    <row r="936" spans="102:267" hidden="1">
      <c r="CX936" s="211"/>
      <c r="CY936" s="217"/>
      <c r="CZ936" s="217"/>
      <c r="DA936" s="217"/>
      <c r="DB936" s="462"/>
      <c r="DC936" s="217"/>
      <c r="DD936" s="209"/>
      <c r="DE936" s="209"/>
      <c r="DF936" s="1561"/>
      <c r="DG936" s="1561"/>
      <c r="DH936" s="209"/>
      <c r="DI936" s="209"/>
      <c r="DJ936" s="217"/>
      <c r="DK936" s="209"/>
      <c r="DL936" s="217"/>
      <c r="DM936" s="209"/>
      <c r="DN936" s="209"/>
      <c r="DO936" s="209"/>
      <c r="DP936" s="209"/>
      <c r="DQ936" s="1561"/>
      <c r="DR936" s="209"/>
      <c r="DS936" s="209"/>
      <c r="DT936" s="209"/>
      <c r="DU936" s="209"/>
      <c r="DV936" s="209"/>
      <c r="DW936" s="1561"/>
      <c r="DX936" s="1561"/>
      <c r="DY936" s="209"/>
      <c r="DZ936" s="209"/>
      <c r="EA936" s="209"/>
      <c r="EB936" s="209"/>
      <c r="EC936" s="209"/>
      <c r="ED936" s="209"/>
      <c r="EE936" s="209"/>
      <c r="EF936" s="209"/>
      <c r="EG936" s="209"/>
      <c r="EH936" s="209"/>
      <c r="EI936" s="209"/>
      <c r="EJ936" s="299"/>
      <c r="EK936" s="220"/>
      <c r="EL936" s="209"/>
      <c r="EM936" s="209"/>
      <c r="EN936" s="211"/>
      <c r="EO936" s="211"/>
      <c r="EP936" s="217"/>
      <c r="EQ936" s="209"/>
      <c r="ER936" s="209"/>
      <c r="ES936" s="209"/>
      <c r="ET936" s="209"/>
      <c r="EU936" s="209"/>
      <c r="EV936" s="209"/>
      <c r="EW936" s="209"/>
      <c r="EX936" s="209"/>
      <c r="EY936" s="209"/>
      <c r="EZ936" s="209"/>
      <c r="FA936" s="209"/>
      <c r="FB936" s="209"/>
      <c r="FC936" s="209"/>
      <c r="FD936" s="209"/>
      <c r="FE936" s="209"/>
      <c r="FF936" s="220"/>
      <c r="FG936" s="220"/>
      <c r="FH936" s="209"/>
      <c r="FI936" s="209"/>
      <c r="FJ936" s="209"/>
      <c r="FK936" s="209"/>
      <c r="FL936" s="209"/>
      <c r="FM936" s="209"/>
      <c r="FN936" s="209"/>
      <c r="FO936" s="209"/>
      <c r="FP936" s="209"/>
      <c r="FQ936" s="209"/>
      <c r="FR936" s="209"/>
      <c r="FS936" s="209"/>
      <c r="FT936" s="209"/>
      <c r="FU936" s="209"/>
      <c r="FV936" s="209"/>
      <c r="FW936" s="209"/>
      <c r="FX936" s="209"/>
      <c r="FY936" s="209"/>
      <c r="FZ936" s="209"/>
      <c r="GA936" s="209"/>
      <c r="GB936" s="209"/>
      <c r="GC936" s="209"/>
      <c r="GD936" s="209"/>
      <c r="GE936" s="209"/>
      <c r="GF936" s="209"/>
      <c r="GG936" s="209"/>
      <c r="GH936" s="209"/>
      <c r="GI936" s="209"/>
      <c r="GJ936" s="209"/>
      <c r="GK936" s="209"/>
      <c r="GL936" s="209"/>
      <c r="GM936" s="209"/>
      <c r="GN936" s="209"/>
      <c r="GO936" s="209"/>
      <c r="GP936" s="209"/>
      <c r="GQ936" s="209"/>
      <c r="GR936" s="209"/>
      <c r="GS936" s="209"/>
      <c r="GT936" s="209"/>
      <c r="GU936" s="209"/>
      <c r="GV936" s="209"/>
      <c r="GW936" s="209"/>
      <c r="GX936" s="209"/>
      <c r="GY936" s="209"/>
      <c r="GZ936" s="209"/>
      <c r="HA936" s="209"/>
      <c r="HB936" s="209"/>
      <c r="HC936" s="209"/>
      <c r="HD936" s="209"/>
      <c r="HE936" s="209"/>
      <c r="HF936" s="209"/>
      <c r="HG936" s="209"/>
      <c r="HH936" s="209"/>
      <c r="HI936" s="209"/>
      <c r="HJ936" s="209"/>
      <c r="HK936" s="209"/>
      <c r="HL936" s="209"/>
      <c r="HM936" s="209"/>
      <c r="HN936" s="209"/>
      <c r="HO936" s="209"/>
      <c r="HP936" s="209"/>
      <c r="HQ936" s="209"/>
      <c r="HR936" s="209"/>
      <c r="HS936" s="209"/>
      <c r="HT936" s="209"/>
      <c r="HU936" s="209"/>
      <c r="HV936" s="209"/>
      <c r="HW936" s="209"/>
      <c r="HX936" s="209"/>
      <c r="HY936" s="209"/>
      <c r="HZ936" s="209"/>
      <c r="IA936" s="209"/>
      <c r="IB936" s="209"/>
      <c r="IC936" s="209"/>
      <c r="ID936" s="209"/>
      <c r="IE936" s="209"/>
      <c r="IF936" s="209"/>
      <c r="IG936" s="209"/>
      <c r="IH936" s="209"/>
      <c r="II936" s="209"/>
      <c r="IJ936" s="209"/>
      <c r="IK936" s="209"/>
      <c r="IL936" s="209"/>
      <c r="IM936" s="209"/>
      <c r="IN936" s="209"/>
      <c r="IO936" s="209"/>
      <c r="IP936" s="209"/>
      <c r="IQ936" s="209"/>
      <c r="IR936" s="209"/>
      <c r="IS936" s="209"/>
      <c r="IT936" s="209"/>
      <c r="IU936" s="209"/>
      <c r="IV936" s="209"/>
      <c r="IW936" s="209"/>
      <c r="IX936" s="209"/>
      <c r="IY936" s="209"/>
      <c r="IZ936" s="209"/>
      <c r="JA936" s="209"/>
      <c r="JB936" s="209"/>
      <c r="JC936" s="209"/>
      <c r="JD936" s="209"/>
      <c r="JE936" s="209"/>
      <c r="JF936" s="209"/>
      <c r="JG936" s="209"/>
    </row>
    <row r="937" spans="102:267" hidden="1">
      <c r="CX937" s="211"/>
      <c r="CY937" s="217"/>
      <c r="CZ937" s="217"/>
      <c r="DA937" s="217"/>
      <c r="DB937" s="462"/>
      <c r="DC937" s="217"/>
      <c r="DD937" s="209"/>
      <c r="DE937" s="209"/>
      <c r="DF937" s="1561"/>
      <c r="DG937" s="1561"/>
      <c r="DH937" s="209"/>
      <c r="DI937" s="209"/>
      <c r="DJ937" s="217"/>
      <c r="DK937" s="209"/>
      <c r="DL937" s="217"/>
      <c r="DM937" s="209"/>
      <c r="DN937" s="209"/>
      <c r="DO937" s="209"/>
      <c r="DP937" s="209"/>
      <c r="DQ937" s="1561"/>
      <c r="DR937" s="209"/>
      <c r="DS937" s="209"/>
      <c r="DT937" s="209"/>
      <c r="DU937" s="209"/>
      <c r="DV937" s="209"/>
      <c r="DW937" s="1561"/>
      <c r="DX937" s="1561"/>
      <c r="DY937" s="209"/>
      <c r="DZ937" s="209"/>
      <c r="EA937" s="209"/>
      <c r="EB937" s="209"/>
      <c r="EC937" s="209"/>
      <c r="ED937" s="209"/>
      <c r="EE937" s="209"/>
      <c r="EF937" s="209"/>
      <c r="EG937" s="209"/>
      <c r="EH937" s="209"/>
      <c r="EI937" s="209"/>
      <c r="EJ937" s="299"/>
      <c r="EK937" s="220"/>
      <c r="EL937" s="209"/>
      <c r="EM937" s="209"/>
      <c r="EN937" s="211"/>
      <c r="EO937" s="211"/>
      <c r="EP937" s="217"/>
      <c r="EQ937" s="209"/>
      <c r="ER937" s="209"/>
      <c r="ES937" s="209"/>
      <c r="ET937" s="209"/>
      <c r="EU937" s="209"/>
      <c r="EV937" s="209"/>
      <c r="EW937" s="209"/>
      <c r="EX937" s="209"/>
      <c r="EY937" s="209"/>
      <c r="EZ937" s="209"/>
      <c r="FA937" s="209"/>
      <c r="FB937" s="209"/>
      <c r="FC937" s="209"/>
      <c r="FD937" s="209"/>
      <c r="FE937" s="209"/>
      <c r="FF937" s="220"/>
      <c r="FG937" s="220"/>
      <c r="FH937" s="209"/>
      <c r="FI937" s="209"/>
      <c r="FJ937" s="209"/>
      <c r="FK937" s="209"/>
      <c r="FL937" s="209"/>
      <c r="FM937" s="209"/>
      <c r="FN937" s="209"/>
      <c r="FO937" s="209"/>
      <c r="FP937" s="209"/>
      <c r="FQ937" s="209"/>
      <c r="FR937" s="209"/>
      <c r="FS937" s="209"/>
      <c r="FT937" s="209"/>
      <c r="FU937" s="209"/>
      <c r="FV937" s="209"/>
      <c r="FW937" s="209"/>
      <c r="FX937" s="209"/>
      <c r="FY937" s="209"/>
      <c r="FZ937" s="209"/>
      <c r="GA937" s="209"/>
      <c r="GB937" s="209"/>
      <c r="GC937" s="209"/>
      <c r="GD937" s="209"/>
      <c r="GE937" s="209"/>
      <c r="GF937" s="209"/>
      <c r="GG937" s="209"/>
      <c r="GH937" s="209"/>
      <c r="GI937" s="209"/>
      <c r="GJ937" s="209"/>
      <c r="GK937" s="209"/>
      <c r="GL937" s="209"/>
      <c r="GM937" s="209"/>
      <c r="GN937" s="209"/>
      <c r="GO937" s="209"/>
      <c r="GP937" s="209"/>
      <c r="GQ937" s="209"/>
      <c r="GR937" s="209"/>
      <c r="GS937" s="209"/>
      <c r="GT937" s="209"/>
      <c r="GU937" s="209"/>
      <c r="GV937" s="209"/>
      <c r="GW937" s="209"/>
      <c r="GX937" s="209"/>
      <c r="GY937" s="209"/>
      <c r="GZ937" s="209"/>
      <c r="HA937" s="209"/>
      <c r="HB937" s="209"/>
      <c r="HC937" s="209"/>
      <c r="HD937" s="209"/>
      <c r="HE937" s="209"/>
      <c r="HF937" s="209"/>
      <c r="HG937" s="209"/>
      <c r="HH937" s="209"/>
      <c r="HI937" s="209"/>
      <c r="HJ937" s="209"/>
      <c r="HK937" s="209"/>
      <c r="HL937" s="209"/>
      <c r="HM937" s="209"/>
      <c r="HN937" s="209"/>
      <c r="HO937" s="209"/>
      <c r="HP937" s="209"/>
      <c r="HQ937" s="209"/>
      <c r="HR937" s="209"/>
      <c r="HS937" s="209"/>
      <c r="HT937" s="209"/>
      <c r="HU937" s="209"/>
      <c r="HV937" s="209"/>
      <c r="HW937" s="209"/>
      <c r="HX937" s="209"/>
      <c r="HY937" s="209"/>
      <c r="HZ937" s="209"/>
      <c r="IA937" s="209"/>
      <c r="IB937" s="209"/>
      <c r="IC937" s="209"/>
      <c r="ID937" s="209"/>
      <c r="IE937" s="209"/>
      <c r="IF937" s="209"/>
      <c r="IG937" s="209"/>
      <c r="IH937" s="209"/>
      <c r="II937" s="209"/>
      <c r="IJ937" s="209"/>
      <c r="IK937" s="209"/>
      <c r="IL937" s="209"/>
      <c r="IM937" s="209"/>
      <c r="IN937" s="209"/>
      <c r="IO937" s="209"/>
      <c r="IP937" s="209"/>
      <c r="IQ937" s="209"/>
      <c r="IR937" s="209"/>
      <c r="IS937" s="209"/>
      <c r="IT937" s="209"/>
      <c r="IU937" s="209"/>
      <c r="IV937" s="209"/>
      <c r="IW937" s="209"/>
      <c r="IX937" s="209"/>
      <c r="IY937" s="209"/>
      <c r="IZ937" s="209"/>
      <c r="JA937" s="209"/>
      <c r="JB937" s="209"/>
      <c r="JC937" s="209"/>
      <c r="JD937" s="209"/>
      <c r="JE937" s="209"/>
      <c r="JF937" s="209"/>
      <c r="JG937" s="209"/>
    </row>
    <row r="938" spans="102:267" hidden="1">
      <c r="CX938" s="211"/>
      <c r="CY938" s="217"/>
      <c r="CZ938" s="217"/>
      <c r="DA938" s="217"/>
      <c r="DB938" s="462"/>
      <c r="DC938" s="217"/>
      <c r="DD938" s="209"/>
      <c r="DE938" s="209"/>
      <c r="DF938" s="1561"/>
      <c r="DG938" s="1561"/>
      <c r="DH938" s="209"/>
      <c r="DI938" s="209"/>
      <c r="DJ938" s="217"/>
      <c r="DK938" s="209"/>
      <c r="DL938" s="217"/>
      <c r="DM938" s="209"/>
      <c r="DN938" s="209"/>
      <c r="DO938" s="209"/>
      <c r="DP938" s="209"/>
      <c r="DQ938" s="1561"/>
      <c r="DR938" s="209"/>
      <c r="DS938" s="209"/>
      <c r="DT938" s="209"/>
      <c r="DU938" s="209"/>
      <c r="DV938" s="209"/>
      <c r="DW938" s="1561"/>
      <c r="DX938" s="1561"/>
      <c r="DY938" s="209"/>
      <c r="DZ938" s="209"/>
      <c r="EA938" s="209"/>
      <c r="EB938" s="209"/>
      <c r="EC938" s="209"/>
      <c r="ED938" s="209"/>
      <c r="EE938" s="209"/>
      <c r="EF938" s="209"/>
      <c r="EG938" s="209"/>
      <c r="EH938" s="209"/>
      <c r="EI938" s="209"/>
      <c r="EJ938" s="299"/>
      <c r="EK938" s="220"/>
      <c r="EL938" s="209"/>
      <c r="EM938" s="209"/>
      <c r="EN938" s="211"/>
      <c r="EO938" s="211"/>
      <c r="EP938" s="217"/>
      <c r="EQ938" s="209"/>
      <c r="ER938" s="209"/>
      <c r="ES938" s="209"/>
      <c r="ET938" s="209"/>
      <c r="EU938" s="209"/>
      <c r="EV938" s="209"/>
      <c r="EW938" s="209"/>
      <c r="EX938" s="209"/>
      <c r="EY938" s="209"/>
      <c r="EZ938" s="209"/>
      <c r="FA938" s="209"/>
      <c r="FB938" s="209"/>
      <c r="FC938" s="209"/>
      <c r="FD938" s="209"/>
      <c r="FE938" s="209"/>
      <c r="FF938" s="220"/>
      <c r="FG938" s="220"/>
      <c r="FH938" s="209"/>
      <c r="FI938" s="209"/>
      <c r="FJ938" s="209"/>
      <c r="FK938" s="209"/>
      <c r="FL938" s="209"/>
      <c r="FM938" s="209"/>
      <c r="FN938" s="209"/>
      <c r="FO938" s="209"/>
      <c r="FP938" s="209"/>
      <c r="FQ938" s="209"/>
      <c r="FR938" s="209"/>
      <c r="FS938" s="209"/>
      <c r="FT938" s="209"/>
      <c r="FU938" s="209"/>
      <c r="FV938" s="209"/>
      <c r="FW938" s="209"/>
      <c r="FX938" s="209"/>
      <c r="FY938" s="209"/>
      <c r="FZ938" s="209"/>
      <c r="GA938" s="209"/>
      <c r="GB938" s="209"/>
      <c r="GC938" s="209"/>
      <c r="GD938" s="209"/>
      <c r="GE938" s="209"/>
      <c r="GF938" s="209"/>
      <c r="GG938" s="209"/>
      <c r="GH938" s="209"/>
      <c r="GI938" s="209"/>
      <c r="GJ938" s="209"/>
      <c r="GK938" s="209"/>
      <c r="GL938" s="209"/>
      <c r="GM938" s="209"/>
      <c r="GN938" s="209"/>
      <c r="GO938" s="209"/>
      <c r="GP938" s="209"/>
      <c r="GQ938" s="209"/>
      <c r="GR938" s="209"/>
      <c r="GS938" s="209"/>
      <c r="GT938" s="209"/>
      <c r="GU938" s="209"/>
      <c r="GV938" s="209"/>
      <c r="GW938" s="209"/>
      <c r="GX938" s="209"/>
      <c r="GY938" s="209"/>
      <c r="GZ938" s="209"/>
      <c r="HA938" s="209"/>
      <c r="HB938" s="209"/>
      <c r="HC938" s="209"/>
      <c r="HD938" s="209"/>
      <c r="HE938" s="209"/>
      <c r="HF938" s="209"/>
      <c r="HG938" s="209"/>
      <c r="HH938" s="209"/>
      <c r="HI938" s="209"/>
      <c r="HJ938" s="209"/>
      <c r="HK938" s="209"/>
      <c r="HL938" s="209"/>
      <c r="HM938" s="209"/>
      <c r="HN938" s="209"/>
      <c r="HO938" s="209"/>
      <c r="HP938" s="209"/>
      <c r="HQ938" s="209"/>
      <c r="HR938" s="209"/>
      <c r="HS938" s="209"/>
      <c r="HT938" s="209"/>
      <c r="HU938" s="209"/>
      <c r="HV938" s="209"/>
      <c r="HW938" s="209"/>
      <c r="HX938" s="209"/>
      <c r="HY938" s="209"/>
      <c r="HZ938" s="209"/>
      <c r="IA938" s="209"/>
      <c r="IB938" s="209"/>
      <c r="IC938" s="209"/>
      <c r="ID938" s="209"/>
      <c r="IE938" s="209"/>
      <c r="IF938" s="209"/>
      <c r="IG938" s="209"/>
      <c r="IH938" s="209"/>
      <c r="II938" s="209"/>
      <c r="IJ938" s="209"/>
      <c r="IK938" s="209"/>
      <c r="IL938" s="209"/>
      <c r="IM938" s="209"/>
      <c r="IN938" s="209"/>
      <c r="IO938" s="209"/>
      <c r="IP938" s="209"/>
      <c r="IQ938" s="209"/>
      <c r="IR938" s="209"/>
      <c r="IS938" s="209"/>
      <c r="IT938" s="209"/>
      <c r="IU938" s="209"/>
      <c r="IV938" s="209"/>
      <c r="IW938" s="209"/>
      <c r="IX938" s="209"/>
      <c r="IY938" s="209"/>
      <c r="IZ938" s="209"/>
      <c r="JA938" s="209"/>
      <c r="JB938" s="209"/>
      <c r="JC938" s="209"/>
      <c r="JD938" s="209"/>
      <c r="JE938" s="209"/>
      <c r="JF938" s="209"/>
      <c r="JG938" s="209"/>
    </row>
    <row r="939" spans="102:267" hidden="1">
      <c r="CX939" s="211"/>
      <c r="CY939" s="217"/>
      <c r="CZ939" s="217"/>
      <c r="DA939" s="217"/>
      <c r="DB939" s="462"/>
      <c r="DC939" s="217"/>
      <c r="DD939" s="209"/>
      <c r="DE939" s="209"/>
      <c r="DF939" s="1561"/>
      <c r="DG939" s="1561"/>
      <c r="DH939" s="209"/>
      <c r="DI939" s="209"/>
      <c r="DJ939" s="217"/>
      <c r="DK939" s="209"/>
      <c r="DL939" s="217"/>
      <c r="DM939" s="209"/>
      <c r="DN939" s="209"/>
      <c r="DO939" s="209"/>
      <c r="DP939" s="209"/>
      <c r="DQ939" s="1561"/>
      <c r="DR939" s="209"/>
      <c r="DS939" s="209"/>
      <c r="DT939" s="209"/>
      <c r="DU939" s="209"/>
      <c r="DV939" s="209"/>
      <c r="DW939" s="1561"/>
      <c r="DX939" s="1561"/>
      <c r="DY939" s="209"/>
      <c r="DZ939" s="209"/>
      <c r="EA939" s="209"/>
      <c r="EB939" s="209"/>
      <c r="EC939" s="209"/>
      <c r="ED939" s="209"/>
      <c r="EE939" s="209"/>
      <c r="EF939" s="209"/>
      <c r="EG939" s="209"/>
      <c r="EH939" s="209"/>
      <c r="EI939" s="209"/>
      <c r="EJ939" s="299"/>
      <c r="EK939" s="220"/>
      <c r="EL939" s="209"/>
      <c r="EM939" s="209"/>
      <c r="EN939" s="211"/>
      <c r="EO939" s="211"/>
      <c r="EP939" s="217"/>
      <c r="EQ939" s="209"/>
      <c r="ER939" s="209"/>
      <c r="ES939" s="209"/>
      <c r="ET939" s="209"/>
      <c r="EU939" s="209"/>
      <c r="EV939" s="209"/>
      <c r="EW939" s="209"/>
      <c r="EX939" s="209"/>
      <c r="EY939" s="209"/>
      <c r="EZ939" s="209"/>
      <c r="FA939" s="209"/>
      <c r="FB939" s="209"/>
      <c r="FC939" s="209"/>
      <c r="FD939" s="209"/>
      <c r="FE939" s="209"/>
      <c r="FF939" s="220"/>
      <c r="FG939" s="220"/>
      <c r="FH939" s="209"/>
      <c r="FI939" s="209"/>
      <c r="FJ939" s="209"/>
      <c r="FK939" s="209"/>
      <c r="FL939" s="209"/>
      <c r="FM939" s="209"/>
      <c r="FN939" s="209"/>
      <c r="FO939" s="209"/>
      <c r="FP939" s="209"/>
      <c r="FQ939" s="209"/>
      <c r="FR939" s="209"/>
      <c r="FS939" s="209"/>
      <c r="FT939" s="209"/>
      <c r="FU939" s="209"/>
      <c r="FV939" s="209"/>
      <c r="FW939" s="209"/>
      <c r="FX939" s="209"/>
      <c r="FY939" s="209"/>
      <c r="FZ939" s="209"/>
      <c r="GA939" s="209"/>
      <c r="GB939" s="209"/>
      <c r="GC939" s="209"/>
      <c r="GD939" s="209"/>
      <c r="GE939" s="209"/>
      <c r="GF939" s="209"/>
      <c r="GG939" s="209"/>
      <c r="GH939" s="209"/>
      <c r="GI939" s="209"/>
      <c r="GJ939" s="209"/>
      <c r="GK939" s="209"/>
      <c r="GL939" s="209"/>
      <c r="GM939" s="209"/>
      <c r="GN939" s="209"/>
      <c r="GO939" s="209"/>
      <c r="GP939" s="209"/>
      <c r="GQ939" s="209"/>
      <c r="GR939" s="209"/>
      <c r="GS939" s="209"/>
      <c r="GT939" s="209"/>
      <c r="GU939" s="209"/>
      <c r="GV939" s="209"/>
      <c r="GW939" s="209"/>
      <c r="GX939" s="209"/>
      <c r="GY939" s="209"/>
      <c r="GZ939" s="209"/>
      <c r="HA939" s="209"/>
      <c r="HB939" s="209"/>
      <c r="HC939" s="209"/>
      <c r="HD939" s="209"/>
      <c r="HE939" s="209"/>
      <c r="HF939" s="209"/>
      <c r="HG939" s="209"/>
      <c r="HH939" s="209"/>
      <c r="HI939" s="209"/>
      <c r="HJ939" s="209"/>
      <c r="HK939" s="209"/>
      <c r="HL939" s="209"/>
      <c r="HM939" s="209"/>
      <c r="HN939" s="209"/>
      <c r="HO939" s="209"/>
      <c r="HP939" s="209"/>
      <c r="HQ939" s="209"/>
      <c r="HR939" s="209"/>
      <c r="HS939" s="209"/>
      <c r="HT939" s="209"/>
      <c r="HU939" s="209"/>
      <c r="HV939" s="209"/>
      <c r="HW939" s="209"/>
      <c r="HX939" s="209"/>
      <c r="HY939" s="209"/>
      <c r="HZ939" s="209"/>
      <c r="IA939" s="209"/>
      <c r="IB939" s="209"/>
      <c r="IC939" s="209"/>
      <c r="ID939" s="209"/>
      <c r="IE939" s="209"/>
      <c r="IF939" s="209"/>
      <c r="IG939" s="209"/>
      <c r="IH939" s="209"/>
      <c r="II939" s="209"/>
      <c r="IJ939" s="209"/>
      <c r="IK939" s="209"/>
      <c r="IL939" s="209"/>
      <c r="IM939" s="209"/>
      <c r="IN939" s="209"/>
      <c r="IO939" s="209"/>
      <c r="IP939" s="209"/>
      <c r="IQ939" s="209"/>
      <c r="IR939" s="209"/>
      <c r="IS939" s="209"/>
      <c r="IT939" s="209"/>
      <c r="IU939" s="209"/>
      <c r="IV939" s="209"/>
      <c r="IW939" s="209"/>
      <c r="IX939" s="209"/>
      <c r="IY939" s="209"/>
      <c r="IZ939" s="209"/>
      <c r="JA939" s="209"/>
      <c r="JB939" s="209"/>
      <c r="JC939" s="209"/>
      <c r="JD939" s="209"/>
      <c r="JE939" s="209"/>
      <c r="JF939" s="209"/>
      <c r="JG939" s="209"/>
    </row>
  </sheetData>
  <sheetProtection algorithmName="SHA-512" hashValue="+XWf/Y+RIZOzwn62+X6DO7jRNFBXNtQ9AIYK33sQ6RKMNCwb2DxAEZR7EtpAZvV+ezE709KmMu3zk5Ykj30NMg==" saltValue="bgV4Kk7vc9MHzqpXAY37rg==" spinCount="100000" sheet="1" objects="1" scenarios="1"/>
  <mergeCells count="752">
    <mergeCell ref="D33:D49"/>
    <mergeCell ref="F33:L33"/>
    <mergeCell ref="M33:U33"/>
    <mergeCell ref="Y33:AC33"/>
    <mergeCell ref="AD33:AF34"/>
    <mergeCell ref="AG33:AI34"/>
    <mergeCell ref="AR33:AV33"/>
    <mergeCell ref="AR34:AV34"/>
    <mergeCell ref="D86:D97"/>
    <mergeCell ref="D54:D60"/>
    <mergeCell ref="K94:L94"/>
    <mergeCell ref="K95:L95"/>
    <mergeCell ref="K96:L96"/>
    <mergeCell ref="K97:L97"/>
    <mergeCell ref="K89:L93"/>
    <mergeCell ref="F58:I58"/>
    <mergeCell ref="F55:I57"/>
    <mergeCell ref="AR46:BC46"/>
    <mergeCell ref="Y47:AB47"/>
    <mergeCell ref="AC47:AD47"/>
    <mergeCell ref="AF47:AG47"/>
    <mergeCell ref="AR47:BC47"/>
    <mergeCell ref="AR48:BC48"/>
    <mergeCell ref="AR77:AS77"/>
    <mergeCell ref="H8:H11"/>
    <mergeCell ref="I8:L11"/>
    <mergeCell ref="AU8:AX8"/>
    <mergeCell ref="D9:G11"/>
    <mergeCell ref="AP9:CA9"/>
    <mergeCell ref="AR11:BS11"/>
    <mergeCell ref="BT11:CA11"/>
    <mergeCell ref="BU1:BZ1"/>
    <mergeCell ref="BU2:CC2"/>
    <mergeCell ref="D5:I5"/>
    <mergeCell ref="AH7:AQ7"/>
    <mergeCell ref="AT7:AY7"/>
    <mergeCell ref="BB7:CC7"/>
    <mergeCell ref="EV13:EZ17"/>
    <mergeCell ref="FA13:FK13"/>
    <mergeCell ref="FL13:FO13"/>
    <mergeCell ref="AR14:BS14"/>
    <mergeCell ref="BT14:BZ14"/>
    <mergeCell ref="DX17:DY17"/>
    <mergeCell ref="FA17:FK17"/>
    <mergeCell ref="FL17:FO17"/>
    <mergeCell ref="I12:J12"/>
    <mergeCell ref="AM12:AP15"/>
    <mergeCell ref="BG12:BT12"/>
    <mergeCell ref="AR13:BS13"/>
    <mergeCell ref="BT13:BZ13"/>
    <mergeCell ref="DX13:DY13"/>
    <mergeCell ref="AM18:AP22"/>
    <mergeCell ref="DX18:DY18"/>
    <mergeCell ref="AR19:BS19"/>
    <mergeCell ref="BT19:BZ19"/>
    <mergeCell ref="AR20:BS20"/>
    <mergeCell ref="BT20:BZ20"/>
    <mergeCell ref="AR21:BS21"/>
    <mergeCell ref="BT21:BZ21"/>
    <mergeCell ref="DW21:DW24"/>
    <mergeCell ref="DX21:DY21"/>
    <mergeCell ref="EV21:EZ24"/>
    <mergeCell ref="FA21:FK21"/>
    <mergeCell ref="FL21:FO21"/>
    <mergeCell ref="DX22:DY22"/>
    <mergeCell ref="FA22:FK22"/>
    <mergeCell ref="FL22:FO22"/>
    <mergeCell ref="DX24:DY24"/>
    <mergeCell ref="FA24:FK24"/>
    <mergeCell ref="FL24:FO24"/>
    <mergeCell ref="FA28:FG28"/>
    <mergeCell ref="DX29:DZ29"/>
    <mergeCell ref="FA29:FK29"/>
    <mergeCell ref="FL29:FO29"/>
    <mergeCell ref="AM25:AP28"/>
    <mergeCell ref="AR26:BL26"/>
    <mergeCell ref="BM26:BZ26"/>
    <mergeCell ref="AR27:BL27"/>
    <mergeCell ref="BM27:BZ27"/>
    <mergeCell ref="DW28:DW29"/>
    <mergeCell ref="DX28:DZ28"/>
    <mergeCell ref="EV28:EZ29"/>
    <mergeCell ref="AP30:AP31"/>
    <mergeCell ref="AM32:AP37"/>
    <mergeCell ref="AR32:AV32"/>
    <mergeCell ref="AY34:BF34"/>
    <mergeCell ref="BG34:BK34"/>
    <mergeCell ref="BM34:BR34"/>
    <mergeCell ref="BT34:BZ34"/>
    <mergeCell ref="DF34:DK34"/>
    <mergeCell ref="FC34:FE34"/>
    <mergeCell ref="EV33:EZ35"/>
    <mergeCell ref="FA33:FE33"/>
    <mergeCell ref="AW36:AX36"/>
    <mergeCell ref="AZ36:BZ36"/>
    <mergeCell ref="AY35:BF35"/>
    <mergeCell ref="BG35:BK35"/>
    <mergeCell ref="BM35:BR35"/>
    <mergeCell ref="BT35:BZ35"/>
    <mergeCell ref="AW35:AX35"/>
    <mergeCell ref="G36:L36"/>
    <mergeCell ref="M36:U36"/>
    <mergeCell ref="Y36:AC36"/>
    <mergeCell ref="AR36:AV36"/>
    <mergeCell ref="F35:L35"/>
    <mergeCell ref="M35:U35"/>
    <mergeCell ref="Y35:AC35"/>
    <mergeCell ref="AD35:AF36"/>
    <mergeCell ref="AG35:AI36"/>
    <mergeCell ref="AR35:AV35"/>
    <mergeCell ref="FF35:FH35"/>
    <mergeCell ref="FI35:FK35"/>
    <mergeCell ref="FL35:FO35"/>
    <mergeCell ref="DF35:DK35"/>
    <mergeCell ref="FC35:FE35"/>
    <mergeCell ref="FL33:FO33"/>
    <mergeCell ref="G34:L34"/>
    <mergeCell ref="M34:U34"/>
    <mergeCell ref="Y34:AC34"/>
    <mergeCell ref="FF34:FH34"/>
    <mergeCell ref="FI34:FK34"/>
    <mergeCell ref="FL34:FO34"/>
    <mergeCell ref="FI33:FK33"/>
    <mergeCell ref="AW34:AX34"/>
    <mergeCell ref="AW33:AX33"/>
    <mergeCell ref="AY33:BF33"/>
    <mergeCell ref="BG33:BL33"/>
    <mergeCell ref="BM33:BS33"/>
    <mergeCell ref="BT33:BZ33"/>
    <mergeCell ref="DF33:DK33"/>
    <mergeCell ref="FF33:FH33"/>
    <mergeCell ref="DB48:DB49"/>
    <mergeCell ref="DC48:DC49"/>
    <mergeCell ref="Y48:AB48"/>
    <mergeCell ref="AC48:AD48"/>
    <mergeCell ref="AF48:AG48"/>
    <mergeCell ref="BG39:BS39"/>
    <mergeCell ref="AM40:AP43"/>
    <mergeCell ref="Y41:AD41"/>
    <mergeCell ref="AF41:AG41"/>
    <mergeCell ref="AR41:BS41"/>
    <mergeCell ref="BT41:BZ41"/>
    <mergeCell ref="AC49:AD49"/>
    <mergeCell ref="AF49:AG49"/>
    <mergeCell ref="AR49:BC49"/>
    <mergeCell ref="BD49:BE49"/>
    <mergeCell ref="BG49:BZ49"/>
    <mergeCell ref="BD47:BE47"/>
    <mergeCell ref="EV41:EZ49"/>
    <mergeCell ref="FE41:FK41"/>
    <mergeCell ref="FL41:FO41"/>
    <mergeCell ref="Y42:AD42"/>
    <mergeCell ref="AF42:AG42"/>
    <mergeCell ref="AR42:BS42"/>
    <mergeCell ref="BT42:BZ42"/>
    <mergeCell ref="FE42:FK42"/>
    <mergeCell ref="FL42:FO42"/>
    <mergeCell ref="FA48:FE48"/>
    <mergeCell ref="FF48:FH48"/>
    <mergeCell ref="FI48:FO48"/>
    <mergeCell ref="FA49:FE49"/>
    <mergeCell ref="FF49:FH49"/>
    <mergeCell ref="FI49:FO49"/>
    <mergeCell ref="BG47:BZ47"/>
    <mergeCell ref="FF47:FH47"/>
    <mergeCell ref="FI47:FO47"/>
    <mergeCell ref="DA48:DA49"/>
    <mergeCell ref="AM46:AP51"/>
    <mergeCell ref="BD48:BE48"/>
    <mergeCell ref="BG48:BZ48"/>
    <mergeCell ref="CZ48:CZ49"/>
    <mergeCell ref="Y49:AB49"/>
    <mergeCell ref="AM54:AP60"/>
    <mergeCell ref="BK59:BZ59"/>
    <mergeCell ref="F54:J54"/>
    <mergeCell ref="K54:N54"/>
    <mergeCell ref="P54:X54"/>
    <mergeCell ref="U56:Z56"/>
    <mergeCell ref="AE56:AK56"/>
    <mergeCell ref="AR54:CA54"/>
    <mergeCell ref="K55:N55"/>
    <mergeCell ref="P55:T55"/>
    <mergeCell ref="U55:Z55"/>
    <mergeCell ref="AR55:AU55"/>
    <mergeCell ref="K56:N56"/>
    <mergeCell ref="P56:T56"/>
    <mergeCell ref="AA54:AG54"/>
    <mergeCell ref="AR58:AU58"/>
    <mergeCell ref="AV58:AW58"/>
    <mergeCell ref="AZ58:BJ58"/>
    <mergeCell ref="AE55:AG55"/>
    <mergeCell ref="AA55:AD55"/>
    <mergeCell ref="FA58:FF58"/>
    <mergeCell ref="FL56:FO56"/>
    <mergeCell ref="F59:J59"/>
    <mergeCell ref="P57:T57"/>
    <mergeCell ref="U57:Z57"/>
    <mergeCell ref="AR57:AU57"/>
    <mergeCell ref="AV57:AW57"/>
    <mergeCell ref="AZ57:BJ57"/>
    <mergeCell ref="BK57:BZ57"/>
    <mergeCell ref="FA57:FO57"/>
    <mergeCell ref="AR56:AU56"/>
    <mergeCell ref="AV56:AW56"/>
    <mergeCell ref="BK56:CA56"/>
    <mergeCell ref="EV56:EZ59"/>
    <mergeCell ref="FA56:FE56"/>
    <mergeCell ref="FI56:FK56"/>
    <mergeCell ref="FH58:FN58"/>
    <mergeCell ref="FA59:FO59"/>
    <mergeCell ref="BK58:BZ58"/>
    <mergeCell ref="U58:Z58"/>
    <mergeCell ref="U59:Z59"/>
    <mergeCell ref="AR59:AU59"/>
    <mergeCell ref="AV59:AW59"/>
    <mergeCell ref="AZ59:BJ59"/>
    <mergeCell ref="DS64:DV64"/>
    <mergeCell ref="BS66:CA66"/>
    <mergeCell ref="D67:D73"/>
    <mergeCell ref="AM67:AP73"/>
    <mergeCell ref="F68:L68"/>
    <mergeCell ref="M68:O68"/>
    <mergeCell ref="S68:W68"/>
    <mergeCell ref="Z68:AE68"/>
    <mergeCell ref="AR68:AS68"/>
    <mergeCell ref="AU68:AV68"/>
    <mergeCell ref="AX68:BA68"/>
    <mergeCell ref="BD68:BH68"/>
    <mergeCell ref="BK68:BQ68"/>
    <mergeCell ref="BS68:BZ68"/>
    <mergeCell ref="G69:L69"/>
    <mergeCell ref="M69:O69"/>
    <mergeCell ref="P69:R69"/>
    <mergeCell ref="S69:W69"/>
    <mergeCell ref="Z69:AD69"/>
    <mergeCell ref="AR69:AS69"/>
    <mergeCell ref="AU69:AV69"/>
    <mergeCell ref="AX69:BA69"/>
    <mergeCell ref="BD69:BH69"/>
    <mergeCell ref="BK69:BQ69"/>
    <mergeCell ref="BS69:BZ69"/>
    <mergeCell ref="G70:L70"/>
    <mergeCell ref="M70:O70"/>
    <mergeCell ref="P70:R70"/>
    <mergeCell ref="S70:W70"/>
    <mergeCell ref="Z70:AD70"/>
    <mergeCell ref="Z71:AD71"/>
    <mergeCell ref="S72:Y72"/>
    <mergeCell ref="Z72:AD72"/>
    <mergeCell ref="BD72:BJ72"/>
    <mergeCell ref="BK72:BQ72"/>
    <mergeCell ref="BS72:BZ72"/>
    <mergeCell ref="AR70:AS70"/>
    <mergeCell ref="AU70:AV70"/>
    <mergeCell ref="AX70:BA70"/>
    <mergeCell ref="BD70:BH70"/>
    <mergeCell ref="BK70:BQ70"/>
    <mergeCell ref="BS70:BZ70"/>
    <mergeCell ref="AU77:AV77"/>
    <mergeCell ref="AX77:BA77"/>
    <mergeCell ref="BD77:BH77"/>
    <mergeCell ref="BK77:BQ77"/>
    <mergeCell ref="BS77:BZ77"/>
    <mergeCell ref="D76:D83"/>
    <mergeCell ref="AM76:AP83"/>
    <mergeCell ref="G77:I77"/>
    <mergeCell ref="N77:Q77"/>
    <mergeCell ref="S77:V77"/>
    <mergeCell ref="Z77:AE77"/>
    <mergeCell ref="AF77:AI77"/>
    <mergeCell ref="F78:I78"/>
    <mergeCell ref="J78:K78"/>
    <mergeCell ref="L78:M78"/>
    <mergeCell ref="AX78:BA78"/>
    <mergeCell ref="BD78:BH78"/>
    <mergeCell ref="BK78:BQ78"/>
    <mergeCell ref="BS78:BZ78"/>
    <mergeCell ref="F79:I79"/>
    <mergeCell ref="J79:K79"/>
    <mergeCell ref="L79:M79"/>
    <mergeCell ref="N79:P79"/>
    <mergeCell ref="Z79:AD79"/>
    <mergeCell ref="AR78:AS78"/>
    <mergeCell ref="AU78:AV78"/>
    <mergeCell ref="BS79:BZ79"/>
    <mergeCell ref="AG79:AH79"/>
    <mergeCell ref="AR79:AS79"/>
    <mergeCell ref="AU79:AV79"/>
    <mergeCell ref="AX79:BA79"/>
    <mergeCell ref="BD79:BH79"/>
    <mergeCell ref="BK79:BQ79"/>
    <mergeCell ref="BD82:BJ82"/>
    <mergeCell ref="BK82:BQ82"/>
    <mergeCell ref="BS82:BZ82"/>
    <mergeCell ref="AX80:BA80"/>
    <mergeCell ref="BD80:BH80"/>
    <mergeCell ref="BK80:BQ80"/>
    <mergeCell ref="BS80:BZ80"/>
    <mergeCell ref="S81:Y81"/>
    <mergeCell ref="Z81:AE81"/>
    <mergeCell ref="AF81:AH81"/>
    <mergeCell ref="BC81:BJ81"/>
    <mergeCell ref="BK81:BR81"/>
    <mergeCell ref="BS81:BZ81"/>
    <mergeCell ref="S80:V80"/>
    <mergeCell ref="Z80:AD80"/>
    <mergeCell ref="AG80:AH80"/>
    <mergeCell ref="AR80:AS80"/>
    <mergeCell ref="AU80:AV80"/>
    <mergeCell ref="BK105:BQ105"/>
    <mergeCell ref="AR106:BJ106"/>
    <mergeCell ref="CY96:CY98"/>
    <mergeCell ref="AR97:BJ97"/>
    <mergeCell ref="BK97:BQ97"/>
    <mergeCell ref="BS97:BZ97"/>
    <mergeCell ref="DK88:DS88"/>
    <mergeCell ref="DX88:DY88"/>
    <mergeCell ref="BK89:BQ89"/>
    <mergeCell ref="BS89:BZ89"/>
    <mergeCell ref="BV102:CA104"/>
    <mergeCell ref="AR103:BJ103"/>
    <mergeCell ref="BK103:BQ103"/>
    <mergeCell ref="BS103:BU103"/>
    <mergeCell ref="AR104:BJ104"/>
    <mergeCell ref="BK104:BQ104"/>
    <mergeCell ref="BS104:BU104"/>
    <mergeCell ref="BQ98:BU98"/>
    <mergeCell ref="D99:CB99"/>
    <mergeCell ref="P94:T94"/>
    <mergeCell ref="P95:T95"/>
    <mergeCell ref="AR96:BJ96"/>
    <mergeCell ref="BK96:BQ96"/>
    <mergeCell ref="BS96:BZ96"/>
    <mergeCell ref="AM111:AP111"/>
    <mergeCell ref="BW111:CA111"/>
    <mergeCell ref="BK106:BQ106"/>
    <mergeCell ref="CY107:CY169"/>
    <mergeCell ref="F101:I101"/>
    <mergeCell ref="R111:U111"/>
    <mergeCell ref="J102:K102"/>
    <mergeCell ref="J103:K103"/>
    <mergeCell ref="AI111:AK111"/>
    <mergeCell ref="BT116:CA117"/>
    <mergeCell ref="J117:N117"/>
    <mergeCell ref="G119:I121"/>
    <mergeCell ref="J119:M119"/>
    <mergeCell ref="J120:M121"/>
    <mergeCell ref="G124:AH126"/>
    <mergeCell ref="BH115:BJ115"/>
    <mergeCell ref="R116:Z117"/>
    <mergeCell ref="AM100:AP107"/>
    <mergeCell ref="AR101:BJ101"/>
    <mergeCell ref="BK101:BQ101"/>
    <mergeCell ref="AR102:BJ102"/>
    <mergeCell ref="BK102:BQ102"/>
    <mergeCell ref="BS102:BU102"/>
    <mergeCell ref="AR105:BJ105"/>
    <mergeCell ref="BC116:BG116"/>
    <mergeCell ref="BK116:BQ116"/>
    <mergeCell ref="G129:I129"/>
    <mergeCell ref="J129:M129"/>
    <mergeCell ref="O129:Z129"/>
    <mergeCell ref="AA129:AI129"/>
    <mergeCell ref="G130:I132"/>
    <mergeCell ref="N130:N132"/>
    <mergeCell ref="AA130:AB132"/>
    <mergeCell ref="BS159:CC161"/>
    <mergeCell ref="AV162:BD162"/>
    <mergeCell ref="BE162:BL162"/>
    <mergeCell ref="BM162:BR162"/>
    <mergeCell ref="BS162:CC162"/>
    <mergeCell ref="G133:I134"/>
    <mergeCell ref="N133:N134"/>
    <mergeCell ref="AV154:BD154"/>
    <mergeCell ref="BE154:BM154"/>
    <mergeCell ref="BN154:CC154"/>
    <mergeCell ref="AV158:BD158"/>
    <mergeCell ref="BE158:BL158"/>
    <mergeCell ref="BM158:BR158"/>
    <mergeCell ref="BS158:CB158"/>
    <mergeCell ref="AA133:AB134"/>
    <mergeCell ref="Y135:Z135"/>
    <mergeCell ref="U136:Z137"/>
    <mergeCell ref="AV150:BD150"/>
    <mergeCell ref="BE150:BM150"/>
    <mergeCell ref="BN150:CC150"/>
    <mergeCell ref="AQ128:AQ136"/>
    <mergeCell ref="BR166:BZ166"/>
    <mergeCell ref="AA167:AL167"/>
    <mergeCell ref="AP167:AT167"/>
    <mergeCell ref="AU167:AX167"/>
    <mergeCell ref="AY167:BC167"/>
    <mergeCell ref="BD167:BG167"/>
    <mergeCell ref="G166:I166"/>
    <mergeCell ref="L166:M166"/>
    <mergeCell ref="N166:O166"/>
    <mergeCell ref="P166:U166"/>
    <mergeCell ref="V166:Z166"/>
    <mergeCell ref="AP166:AU166"/>
    <mergeCell ref="I187:L187"/>
    <mergeCell ref="M187:R187"/>
    <mergeCell ref="S187:AG187"/>
    <mergeCell ref="AH187:AR187"/>
    <mergeCell ref="AT187:BL187"/>
    <mergeCell ref="D169:D170"/>
    <mergeCell ref="DA176:DA183"/>
    <mergeCell ref="L180:P180"/>
    <mergeCell ref="AB181:AI181"/>
    <mergeCell ref="AB182:AI182"/>
    <mergeCell ref="AT185:BL185"/>
    <mergeCell ref="EF189:EH189"/>
    <mergeCell ref="EL189:EM189"/>
    <mergeCell ref="EF191:EH191"/>
    <mergeCell ref="EL191:EM191"/>
    <mergeCell ref="G193:AH194"/>
    <mergeCell ref="AR193:BG194"/>
    <mergeCell ref="BH193:BW194"/>
    <mergeCell ref="EF193:EH193"/>
    <mergeCell ref="EL193:EM193"/>
    <mergeCell ref="BQ195:BW196"/>
    <mergeCell ref="EX195:EY195"/>
    <mergeCell ref="G196:I198"/>
    <mergeCell ref="J196:K196"/>
    <mergeCell ref="L196:Q196"/>
    <mergeCell ref="T196:Z198"/>
    <mergeCell ref="AA196:AG198"/>
    <mergeCell ref="AH196:AH198"/>
    <mergeCell ref="G195:K195"/>
    <mergeCell ref="L195:Q195"/>
    <mergeCell ref="R195:S202"/>
    <mergeCell ref="T195:Z195"/>
    <mergeCell ref="AA195:AH195"/>
    <mergeCell ref="AR195:BA196"/>
    <mergeCell ref="L197:O198"/>
    <mergeCell ref="P197:Q197"/>
    <mergeCell ref="AR197:BA198"/>
    <mergeCell ref="G201:I202"/>
    <mergeCell ref="BB197:BF198"/>
    <mergeCell ref="BH197:BO198"/>
    <mergeCell ref="BQ197:BW198"/>
    <mergeCell ref="P198:Q198"/>
    <mergeCell ref="BQ201:BW202"/>
    <mergeCell ref="J202:K202"/>
    <mergeCell ref="BQ199:BW200"/>
    <mergeCell ref="L200:Q200"/>
    <mergeCell ref="T200:Y202"/>
    <mergeCell ref="Z200:Z202"/>
    <mergeCell ref="AA200:AG202"/>
    <mergeCell ref="AH200:AH202"/>
    <mergeCell ref="G199:K199"/>
    <mergeCell ref="L199:Q199"/>
    <mergeCell ref="T199:Z199"/>
    <mergeCell ref="AA199:AH199"/>
    <mergeCell ref="AR199:BA200"/>
    <mergeCell ref="BB199:BF200"/>
    <mergeCell ref="J201:K201"/>
    <mergeCell ref="L201:O202"/>
    <mergeCell ref="P201:Q201"/>
    <mergeCell ref="AR201:BF202"/>
    <mergeCell ref="AU215:BA217"/>
    <mergeCell ref="ES217:ET218"/>
    <mergeCell ref="EZ217:FA218"/>
    <mergeCell ref="FD217:FE218"/>
    <mergeCell ref="FK217:FL218"/>
    <mergeCell ref="ES203:ET204"/>
    <mergeCell ref="EZ203:FA204"/>
    <mergeCell ref="FD203:FE204"/>
    <mergeCell ref="FK203:FL204"/>
    <mergeCell ref="EZ205:FA205"/>
    <mergeCell ref="FK205:FL205"/>
    <mergeCell ref="BI210:BM210"/>
    <mergeCell ref="AU211:AZ211"/>
    <mergeCell ref="BI211:BM211"/>
    <mergeCell ref="EZ219:FA219"/>
    <mergeCell ref="FK219:FL219"/>
    <mergeCell ref="EU221:EU222"/>
    <mergeCell ref="EZ221:FA222"/>
    <mergeCell ref="FF221:FF222"/>
    <mergeCell ref="FK221:FL222"/>
    <mergeCell ref="EZ207:FA207"/>
    <mergeCell ref="FK207:FL207"/>
    <mergeCell ref="EZ208:FA208"/>
    <mergeCell ref="FK208:FL208"/>
    <mergeCell ref="ES232:ET233"/>
    <mergeCell ref="EZ232:FA233"/>
    <mergeCell ref="H233:M233"/>
    <mergeCell ref="EZ234:FA234"/>
    <mergeCell ref="AU222:BA225"/>
    <mergeCell ref="EZ223:FA223"/>
    <mergeCell ref="FK223:FL223"/>
    <mergeCell ref="H224:Z228"/>
    <mergeCell ref="AU228:BE228"/>
    <mergeCell ref="H229:M229"/>
    <mergeCell ref="H235:M235"/>
    <mergeCell ref="AZ235:BD235"/>
    <mergeCell ref="BE235:BI235"/>
    <mergeCell ref="BQ235:BS235"/>
    <mergeCell ref="H236:M236"/>
    <mergeCell ref="AU236:AY236"/>
    <mergeCell ref="AZ236:BD236"/>
    <mergeCell ref="BE236:BI236"/>
    <mergeCell ref="H231:M231"/>
    <mergeCell ref="S232:Z232"/>
    <mergeCell ref="EU236:EU237"/>
    <mergeCell ref="EZ236:FA237"/>
    <mergeCell ref="W237:Z240"/>
    <mergeCell ref="AU237:AY237"/>
    <mergeCell ref="AZ237:BD237"/>
    <mergeCell ref="BE237:BI237"/>
    <mergeCell ref="AU238:AY238"/>
    <mergeCell ref="AZ238:BD238"/>
    <mergeCell ref="BE238:BI238"/>
    <mergeCell ref="EZ238:FA238"/>
    <mergeCell ref="AZ242:BD242"/>
    <mergeCell ref="BF242:BI242"/>
    <mergeCell ref="H244:M244"/>
    <mergeCell ref="AU239:AY239"/>
    <mergeCell ref="AZ239:BD239"/>
    <mergeCell ref="BE239:BI239"/>
    <mergeCell ref="H241:M241"/>
    <mergeCell ref="N241:V241"/>
    <mergeCell ref="AU241:AY241"/>
    <mergeCell ref="AZ241:BD241"/>
    <mergeCell ref="BF241:BI241"/>
    <mergeCell ref="H245:Z245"/>
    <mergeCell ref="Y255:AD257"/>
    <mergeCell ref="AF255:AO257"/>
    <mergeCell ref="Y260:AD262"/>
    <mergeCell ref="Y263:AD263"/>
    <mergeCell ref="AF263:AO263"/>
    <mergeCell ref="H242:M243"/>
    <mergeCell ref="R242:R243"/>
    <mergeCell ref="AU242:AY242"/>
    <mergeCell ref="BV271:CE271"/>
    <mergeCell ref="CF271:CJ271"/>
    <mergeCell ref="BD272:BI272"/>
    <mergeCell ref="BJ272:BQ272"/>
    <mergeCell ref="BD273:BI273"/>
    <mergeCell ref="BJ273:BQ273"/>
    <mergeCell ref="Y264:AD266"/>
    <mergeCell ref="AF264:AO266"/>
    <mergeCell ref="Y268:AD268"/>
    <mergeCell ref="AF268:AO268"/>
    <mergeCell ref="BJ271:BQ271"/>
    <mergeCell ref="BR271:BU271"/>
    <mergeCell ref="BV280:CE280"/>
    <mergeCell ref="P282:S287"/>
    <mergeCell ref="V282:AF287"/>
    <mergeCell ref="AH282:AP285"/>
    <mergeCell ref="BM274:BQ274"/>
    <mergeCell ref="BR274:BU274"/>
    <mergeCell ref="BV274:CE274"/>
    <mergeCell ref="BJ275:BQ275"/>
    <mergeCell ref="BR275:BU275"/>
    <mergeCell ref="BV275:CE275"/>
    <mergeCell ref="Q289:S289"/>
    <mergeCell ref="AC289:AF289"/>
    <mergeCell ref="AI289:AP289"/>
    <mergeCell ref="Q290:S290"/>
    <mergeCell ref="AC290:AF290"/>
    <mergeCell ref="AN290:AP290"/>
    <mergeCell ref="BJ276:BQ276"/>
    <mergeCell ref="BJ277:BQ277"/>
    <mergeCell ref="BM278:BQ278"/>
    <mergeCell ref="AG300:AP300"/>
    <mergeCell ref="P304:R305"/>
    <mergeCell ref="S304:V305"/>
    <mergeCell ref="W304:AB305"/>
    <mergeCell ref="AC304:AF305"/>
    <mergeCell ref="AG304:AM305"/>
    <mergeCell ref="L291:S291"/>
    <mergeCell ref="V291:AB291"/>
    <mergeCell ref="AC291:AF291"/>
    <mergeCell ref="L295:S295"/>
    <mergeCell ref="L296:S296"/>
    <mergeCell ref="AH296:AP296"/>
    <mergeCell ref="HJ315:HN315"/>
    <mergeCell ref="BA316:BE316"/>
    <mergeCell ref="AN304:AP305"/>
    <mergeCell ref="P306:R306"/>
    <mergeCell ref="S306:V306"/>
    <mergeCell ref="W306:AB306"/>
    <mergeCell ref="AC306:AF306"/>
    <mergeCell ref="AG306:AM306"/>
    <mergeCell ref="AN306:AP306"/>
    <mergeCell ref="AX327:BE327"/>
    <mergeCell ref="HE327:HR327"/>
    <mergeCell ref="HS327:HX327"/>
    <mergeCell ref="HY327:ID327"/>
    <mergeCell ref="HE328:HR328"/>
    <mergeCell ref="HS328:HX328"/>
    <mergeCell ref="HY328:ID328"/>
    <mergeCell ref="AE317:AL318"/>
    <mergeCell ref="BA320:BE320"/>
    <mergeCell ref="AA321:AN321"/>
    <mergeCell ref="AG322:AN322"/>
    <mergeCell ref="DO322:DO323"/>
    <mergeCell ref="DR322:DR323"/>
    <mergeCell ref="M104:Q104"/>
    <mergeCell ref="M105:Q105"/>
    <mergeCell ref="DN344:DR344"/>
    <mergeCell ref="DS344:DT344"/>
    <mergeCell ref="DU344:DW344"/>
    <mergeCell ref="DY344:EC344"/>
    <mergeCell ref="EE344:EF344"/>
    <mergeCell ref="DU346:DW346"/>
    <mergeCell ref="DY346:EF346"/>
    <mergeCell ref="DN340:DQ340"/>
    <mergeCell ref="DU340:DW340"/>
    <mergeCell ref="DY340:EC340"/>
    <mergeCell ref="EE340:EF340"/>
    <mergeCell ref="DN342:DQ342"/>
    <mergeCell ref="DU342:DW342"/>
    <mergeCell ref="DY342:EF342"/>
    <mergeCell ref="DN336:DQ336"/>
    <mergeCell ref="DU336:DW336"/>
    <mergeCell ref="DY336:EF336"/>
    <mergeCell ref="DN338:DQ338"/>
    <mergeCell ref="DU338:DW338"/>
    <mergeCell ref="DY338:EC338"/>
    <mergeCell ref="EE338:EF338"/>
    <mergeCell ref="AA327:AD327"/>
    <mergeCell ref="AL375:AQ377"/>
    <mergeCell ref="AR375:AV377"/>
    <mergeCell ref="P97:T97"/>
    <mergeCell ref="AU207:AZ207"/>
    <mergeCell ref="BI207:BM207"/>
    <mergeCell ref="AU208:AZ208"/>
    <mergeCell ref="BI208:BM208"/>
    <mergeCell ref="AG209:AQ209"/>
    <mergeCell ref="BH201:BO202"/>
    <mergeCell ref="BB195:BG196"/>
    <mergeCell ref="BH195:BO196"/>
    <mergeCell ref="AT186:BL186"/>
    <mergeCell ref="W168:Z168"/>
    <mergeCell ref="AA168:AE168"/>
    <mergeCell ref="AP168:AT168"/>
    <mergeCell ref="AU168:AX168"/>
    <mergeCell ref="AY168:BC168"/>
    <mergeCell ref="BD168:BG168"/>
    <mergeCell ref="BE159:BL161"/>
    <mergeCell ref="BM159:BR161"/>
    <mergeCell ref="AA116:AH116"/>
    <mergeCell ref="AO116:AV116"/>
    <mergeCell ref="P202:Q202"/>
    <mergeCell ref="BH199:BO200"/>
    <mergeCell ref="EE432:EQ432"/>
    <mergeCell ref="ER432:FO432"/>
    <mergeCell ref="EE433:EQ433"/>
    <mergeCell ref="ER433:FO433"/>
    <mergeCell ref="DT423:EH423"/>
    <mergeCell ref="EI423:EN423"/>
    <mergeCell ref="EO423:ET423"/>
    <mergeCell ref="DT424:EH424"/>
    <mergeCell ref="EI424:EN424"/>
    <mergeCell ref="EO424:ET424"/>
    <mergeCell ref="DP386:DP387"/>
    <mergeCell ref="DP396:DP397"/>
    <mergeCell ref="EJ420:EQ420"/>
    <mergeCell ref="DT422:EH422"/>
    <mergeCell ref="EI422:EN422"/>
    <mergeCell ref="EO422:ET422"/>
    <mergeCell ref="AC380:AE380"/>
    <mergeCell ref="AL380:AQ380"/>
    <mergeCell ref="AR380:AV380"/>
    <mergeCell ref="AW380:BB380"/>
    <mergeCell ref="BC380:BF380"/>
    <mergeCell ref="AU384:AY384"/>
    <mergeCell ref="AZ384:BE384"/>
    <mergeCell ref="AU385:AY385"/>
    <mergeCell ref="AZ385:BE385"/>
    <mergeCell ref="AC214:AH216"/>
    <mergeCell ref="AU210:AZ210"/>
    <mergeCell ref="Y94:AB94"/>
    <mergeCell ref="Y95:AB95"/>
    <mergeCell ref="AF94:AI94"/>
    <mergeCell ref="AF95:AI95"/>
    <mergeCell ref="AB336:AN336"/>
    <mergeCell ref="K310:N310"/>
    <mergeCell ref="O310:P310"/>
    <mergeCell ref="J311:N311"/>
    <mergeCell ref="O311:P311"/>
    <mergeCell ref="O297:O306"/>
    <mergeCell ref="P297:AP299"/>
    <mergeCell ref="P300:AB300"/>
    <mergeCell ref="AC300:AF300"/>
    <mergeCell ref="E96:J97"/>
    <mergeCell ref="J101:K101"/>
    <mergeCell ref="M102:Q102"/>
    <mergeCell ref="M103:Q103"/>
    <mergeCell ref="M101:Q101"/>
    <mergeCell ref="Y96:AB96"/>
    <mergeCell ref="Y97:AB97"/>
    <mergeCell ref="AF96:AI96"/>
    <mergeCell ref="AF97:AI97"/>
    <mergeCell ref="BC375:BF377"/>
    <mergeCell ref="AC378:AE379"/>
    <mergeCell ref="AR378:AV378"/>
    <mergeCell ref="AR379:AV379"/>
    <mergeCell ref="AC373:AE374"/>
    <mergeCell ref="AR373:AV373"/>
    <mergeCell ref="AR374:AV374"/>
    <mergeCell ref="D100:D107"/>
    <mergeCell ref="P58:T58"/>
    <mergeCell ref="P59:T59"/>
    <mergeCell ref="F102:I102"/>
    <mergeCell ref="F103:I103"/>
    <mergeCell ref="F104:I104"/>
    <mergeCell ref="F105:I105"/>
    <mergeCell ref="J104:K104"/>
    <mergeCell ref="J105:K105"/>
    <mergeCell ref="M89:T93"/>
    <mergeCell ref="P96:T96"/>
    <mergeCell ref="F80:I80"/>
    <mergeCell ref="J80:K80"/>
    <mergeCell ref="L80:M80"/>
    <mergeCell ref="N80:P80"/>
    <mergeCell ref="S79:V79"/>
    <mergeCell ref="E89:J93"/>
    <mergeCell ref="D75:CB75"/>
    <mergeCell ref="D85:CB85"/>
    <mergeCell ref="D66:AJ66"/>
    <mergeCell ref="U89:AB93"/>
    <mergeCell ref="M94:O95"/>
    <mergeCell ref="AC89:AI93"/>
    <mergeCell ref="U94:X95"/>
    <mergeCell ref="E94:J95"/>
    <mergeCell ref="S82:Y82"/>
    <mergeCell ref="Z82:AD82"/>
    <mergeCell ref="AM93:AP97"/>
    <mergeCell ref="AR94:BJ94"/>
    <mergeCell ref="BK94:BQ94"/>
    <mergeCell ref="BS94:BZ94"/>
    <mergeCell ref="AR95:BJ95"/>
    <mergeCell ref="BK95:BQ95"/>
    <mergeCell ref="AM86:AP90"/>
    <mergeCell ref="AR86:AT87"/>
    <mergeCell ref="BK86:BR86"/>
    <mergeCell ref="BS86:CA86"/>
    <mergeCell ref="AR88:BJ88"/>
    <mergeCell ref="BK88:BQ88"/>
    <mergeCell ref="BS88:BZ88"/>
    <mergeCell ref="BS95:BZ95"/>
    <mergeCell ref="M96:O97"/>
    <mergeCell ref="U96:X97"/>
    <mergeCell ref="AC96:AE97"/>
    <mergeCell ref="AF82:AH82"/>
    <mergeCell ref="N78:P78"/>
    <mergeCell ref="S78:V78"/>
    <mergeCell ref="Z78:AD78"/>
    <mergeCell ref="AG78:AH78"/>
    <mergeCell ref="E86:X88"/>
  </mergeCells>
  <conditionalFormatting sqref="F79:I79">
    <cfRule type="expression" dxfId="116" priority="5">
      <formula>$CT$58</formula>
    </cfRule>
  </conditionalFormatting>
  <conditionalFormatting sqref="BK82:BQ82">
    <cfRule type="notContainsBlanks" dxfId="115" priority="6">
      <formula>LEN(TRIM(BK82))&gt;0</formula>
    </cfRule>
  </conditionalFormatting>
  <conditionalFormatting sqref="BK72:BQ72 BS72:BZ72 BS82:BZ82">
    <cfRule type="notContainsBlanks" dxfId="114" priority="4">
      <formula>LEN(TRIM(BK72))&gt;0</formula>
    </cfRule>
  </conditionalFormatting>
  <conditionalFormatting sqref="Z82:AD82">
    <cfRule type="notContainsBlanks" dxfId="113" priority="3">
      <formula>LEN(TRIM(Z82))&gt;0</formula>
    </cfRule>
  </conditionalFormatting>
  <conditionalFormatting sqref="Z72:AD72">
    <cfRule type="notContainsBlanks" dxfId="112" priority="2">
      <formula>LEN(TRIM(Z72))&gt;0</formula>
    </cfRule>
  </conditionalFormatting>
  <conditionalFormatting sqref="AF82:AH82">
    <cfRule type="notContainsBlanks" dxfId="111" priority="1">
      <formula>LEN(TRIM(AF82))&gt;0</formula>
    </cfRule>
  </conditionalFormatting>
  <dataValidations count="8">
    <dataValidation type="list" allowBlank="1" showInputMessage="1" showErrorMessage="1" sqref="BG48:BZ48" xr:uid="{095317E4-3407-479D-BE5E-9FBD7F5BD206}">
      <formula1>$CX$47:$CX$49</formula1>
    </dataValidation>
    <dataValidation type="list" allowBlank="1" showInputMessage="1" showErrorMessage="1" sqref="BG49:BZ49" xr:uid="{887E42F9-91AB-4777-B71A-8F2D7D17B9C4}">
      <formula1>$CX$67:$CX$69</formula1>
    </dataValidation>
    <dataValidation type="list" allowBlank="1" showInputMessage="1" showErrorMessage="1" sqref="CT23" xr:uid="{C1BBC6AC-50FF-42B7-A0B9-231F79D6C23A}">
      <formula1>$CT$21:$CT$23</formula1>
    </dataValidation>
    <dataValidation type="list" allowBlank="1" showInputMessage="1" showErrorMessage="1" sqref="BM27" xr:uid="{4D676297-94FF-4662-94EC-7232F6A52A83}">
      <formula1>$CX$33:$CX$35</formula1>
    </dataValidation>
    <dataValidation type="list" allowBlank="1" showInputMessage="1" showErrorMessage="1" sqref="FP29" xr:uid="{1DEA2D7A-3676-40DA-8AEE-B6894F9D9F67}">
      <formula1>$CX$33:$CX$34</formula1>
    </dataValidation>
    <dataValidation type="list" allowBlank="1" showInputMessage="1" showErrorMessage="1" sqref="FA59 BK59" xr:uid="{4B868F10-8E26-4BCD-96D3-370624DDA417}">
      <formula1>$DY$206:$DY$210</formula1>
    </dataValidation>
    <dataValidation type="list" allowBlank="1" showInputMessage="1" showErrorMessage="1" sqref="BM26" xr:uid="{D357F1CB-F0EC-4E01-A9B7-A8E944B3054F}">
      <formula1>$DD$418:$DD$468</formula1>
    </dataValidation>
    <dataValidation type="list" allowBlank="1" showInputMessage="1" showErrorMessage="1" sqref="F33" xr:uid="{E21440E6-FED9-466E-9D5E-44CFFBA2CD5F}">
      <formula1>$CT$22:$CT$23</formula1>
    </dataValidation>
  </dataValidations>
  <hyperlinks>
    <hyperlink ref="F101:I101" r:id="rId1" display="CG2000" xr:uid="{F206732C-D940-47AA-894E-B2376A04C99C}"/>
    <hyperlink ref="F102" r:id="rId2" xr:uid="{1F1DA62E-0138-4C65-93B4-499E8081F072}"/>
    <hyperlink ref="F103" r:id="rId3" xr:uid="{7A92697B-904B-4132-B70F-81CD636CA9F0}"/>
    <hyperlink ref="F104" r:id="rId4" xr:uid="{1CBADB34-6C41-45D1-9FF6-4167E98B249A}"/>
    <hyperlink ref="AM32:AP37" r:id="rId5" display="      TLE" xr:uid="{7136052B-5FC5-4254-9E52-9CAE0337DAB1}"/>
    <hyperlink ref="S102:V102" r:id="rId6" display="PCS MALT: $0.22" xr:uid="{7EB1D984-3AD2-48F5-A4B5-116E2D0A4932}"/>
    <hyperlink ref="O103:V103" r:id="rId7" display="TDY MALT: 0.655" xr:uid="{D83B9F3D-07B9-427D-AED9-9FA45F230934}"/>
    <hyperlink ref="O104:X104" r:id="rId8" display="DLA: 2023" xr:uid="{1F497B0D-9E25-4D73-B665-0E424BED0A29}"/>
    <hyperlink ref="J102:K102" r:id="rId9" display="ETS" xr:uid="{0E5B9D7F-00BC-4751-8612-63EBADC402BF}"/>
    <hyperlink ref="F105:G105" r:id="rId10" display="HHGS" xr:uid="{CCB4AAE5-98EA-475E-AF9F-51CE07440CB8}"/>
    <hyperlink ref="J103:K103" r:id="rId11" display="TRAVEL" xr:uid="{F165F707-3FA2-4257-8364-EE79A84DB452}"/>
    <hyperlink ref="J104:K104" r:id="rId12" display="JTR- SUPPLMENTAL" xr:uid="{12C66372-2EB9-4C09-9AA0-A9CD978C0E95}"/>
    <hyperlink ref="J105:K105" r:id="rId13" display="Shipping POV Guide" xr:uid="{CB02F2BF-1E5C-4A85-BC19-5E281471C970}"/>
  </hyperlinks>
  <pageMargins left="0.25" right="0.25" top="0.75" bottom="0.75" header="0.3" footer="0.3"/>
  <pageSetup scale="45" orientation="portrait" r:id="rId14"/>
  <ignoredErrors>
    <ignoredError sqref="BS81 BK71" formula="1"/>
  </ignoredErrors>
  <drawing r:id="rId15"/>
  <legacyDrawing r:id="rId1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0065" r:id="rId17" name="Check Box 1">
              <controlPr defaultSize="0" autoFill="0" autoLine="0" autoPict="0">
                <anchor moveWithCells="1">
                  <from>
                    <xdr:col>70</xdr:col>
                    <xdr:colOff>30480</xdr:colOff>
                    <xdr:row>101</xdr:row>
                    <xdr:rowOff>0</xdr:rowOff>
                  </from>
                  <to>
                    <xdr:col>73</xdr:col>
                    <xdr:colOff>7620</xdr:colOff>
                    <xdr:row>101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66" r:id="rId18" name="Check Box 2">
              <controlPr defaultSize="0" autoFill="0" autoLine="0" autoPict="0">
                <anchor moveWithCells="1">
                  <from>
                    <xdr:col>70</xdr:col>
                    <xdr:colOff>30480</xdr:colOff>
                    <xdr:row>102</xdr:row>
                    <xdr:rowOff>0</xdr:rowOff>
                  </from>
                  <to>
                    <xdr:col>73</xdr:col>
                    <xdr:colOff>7620</xdr:colOff>
                    <xdr:row>102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67" r:id="rId19" name="Check Box 3">
              <controlPr defaultSize="0" autoFill="0" autoLine="0" autoPict="0">
                <anchor moveWithCells="1">
                  <from>
                    <xdr:col>70</xdr:col>
                    <xdr:colOff>30480</xdr:colOff>
                    <xdr:row>103</xdr:row>
                    <xdr:rowOff>0</xdr:rowOff>
                  </from>
                  <to>
                    <xdr:col>73</xdr:col>
                    <xdr:colOff>7620</xdr:colOff>
                    <xdr:row>103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68" r:id="rId20" name="Check Box 4">
              <controlPr locked="0" defaultSize="0" autoFill="0" autoLine="0" autoPict="0">
                <anchor moveWithCells="1">
                  <from>
                    <xdr:col>47</xdr:col>
                    <xdr:colOff>213360</xdr:colOff>
                    <xdr:row>54</xdr:row>
                    <xdr:rowOff>68580</xdr:rowOff>
                  </from>
                  <to>
                    <xdr:col>48</xdr:col>
                    <xdr:colOff>220980</xdr:colOff>
                    <xdr:row>54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69" r:id="rId21" name="Check Box 5">
              <controlPr locked="0" defaultSize="0" autoFill="0" autoLine="0" autoPict="0">
                <anchor moveWithCells="1">
                  <from>
                    <xdr:col>47</xdr:col>
                    <xdr:colOff>213360</xdr:colOff>
                    <xdr:row>55</xdr:row>
                    <xdr:rowOff>68580</xdr:rowOff>
                  </from>
                  <to>
                    <xdr:col>48</xdr:col>
                    <xdr:colOff>220980</xdr:colOff>
                    <xdr:row>55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70" r:id="rId22" name="Check Box 6">
              <controlPr locked="0" defaultSize="0" autoFill="0" autoLine="0" autoPict="0">
                <anchor moveWithCells="1">
                  <from>
                    <xdr:col>47</xdr:col>
                    <xdr:colOff>213360</xdr:colOff>
                    <xdr:row>56</xdr:row>
                    <xdr:rowOff>68580</xdr:rowOff>
                  </from>
                  <to>
                    <xdr:col>48</xdr:col>
                    <xdr:colOff>220980</xdr:colOff>
                    <xdr:row>56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71" r:id="rId23" name="Check Box 7">
              <controlPr locked="0" defaultSize="0" autoFill="0" autoLine="0" autoPict="0">
                <anchor moveWithCells="1">
                  <from>
                    <xdr:col>47</xdr:col>
                    <xdr:colOff>213360</xdr:colOff>
                    <xdr:row>57</xdr:row>
                    <xdr:rowOff>68580</xdr:rowOff>
                  </from>
                  <to>
                    <xdr:col>48</xdr:col>
                    <xdr:colOff>220980</xdr:colOff>
                    <xdr:row>57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72" r:id="rId24" name="Check Box 8">
              <controlPr locked="0" defaultSize="0" autoFill="0" autoLine="0" autoPict="0">
                <anchor moveWithCells="1">
                  <from>
                    <xdr:col>47</xdr:col>
                    <xdr:colOff>213360</xdr:colOff>
                    <xdr:row>58</xdr:row>
                    <xdr:rowOff>45720</xdr:rowOff>
                  </from>
                  <to>
                    <xdr:col>49</xdr:col>
                    <xdr:colOff>0</xdr:colOff>
                    <xdr:row>58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/>
    <pageSetUpPr fitToPage="1"/>
  </sheetPr>
  <dimension ref="A1:AC55"/>
  <sheetViews>
    <sheetView topLeftCell="G1" zoomScaleNormal="100" workbookViewId="0">
      <selection activeCell="AC27" sqref="AC27"/>
    </sheetView>
  </sheetViews>
  <sheetFormatPr defaultColWidth="0" defaultRowHeight="14.4" zeroHeight="1"/>
  <cols>
    <col min="1" max="1" width="9.109375" hidden="1" customWidth="1"/>
    <col min="2" max="5" width="9.109375" style="192" hidden="1" customWidth="1"/>
    <col min="6" max="6" width="6.44140625" style="192" hidden="1" customWidth="1"/>
    <col min="7" max="7" width="6.44140625" style="192" customWidth="1"/>
    <col min="8" max="28" width="9.109375" style="192" customWidth="1"/>
    <col min="29" max="29" width="89.109375" style="192" customWidth="1"/>
    <col min="30" max="16384" width="9.109375" style="192" hidden="1"/>
  </cols>
  <sheetData>
    <row r="1" spans="1:29">
      <c r="A1" s="193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</row>
    <row r="2" spans="1:29">
      <c r="A2" s="193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</row>
    <row r="3" spans="1:29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</row>
    <row r="4" spans="1:29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</row>
    <row r="5" spans="1:29">
      <c r="A5" s="193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</row>
    <row r="6" spans="1:29">
      <c r="A6" s="193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</row>
    <row r="7" spans="1:29">
      <c r="A7" s="193"/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</row>
    <row r="8" spans="1:29">
      <c r="A8" s="193"/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</row>
    <row r="9" spans="1:29">
      <c r="A9" s="193"/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</row>
    <row r="10" spans="1:29">
      <c r="A10" s="193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</row>
    <row r="11" spans="1:29">
      <c r="A11" s="193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</row>
    <row r="12" spans="1:29">
      <c r="A12" s="193"/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</row>
    <row r="13" spans="1:29">
      <c r="A13" s="193"/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</row>
    <row r="14" spans="1:29">
      <c r="A14" s="193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</row>
    <row r="15" spans="1:29">
      <c r="A15" s="193"/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</row>
    <row r="16" spans="1:29">
      <c r="A16" s="193"/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</row>
    <row r="17" spans="1:29">
      <c r="A17" s="193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</row>
    <row r="18" spans="1:29">
      <c r="A18" s="193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</row>
    <row r="19" spans="1:29">
      <c r="A19" s="193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</row>
    <row r="20" spans="1:29">
      <c r="A20" s="193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</row>
    <row r="21" spans="1:29">
      <c r="A21" s="193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</row>
    <row r="22" spans="1:29">
      <c r="A22" s="193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</row>
    <row r="23" spans="1:29">
      <c r="A23" s="193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</row>
    <row r="24" spans="1:29">
      <c r="A24" s="193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</row>
    <row r="25" spans="1:29">
      <c r="A25" s="193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29">
      <c r="A26" s="193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</row>
    <row r="27" spans="1:29">
      <c r="A27" s="193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</row>
    <row r="28" spans="1:29">
      <c r="A28" s="193"/>
      <c r="B28" s="194"/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</row>
    <row r="29" spans="1:29">
      <c r="A29" s="193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</row>
    <row r="30" spans="1:29">
      <c r="A30" s="193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</row>
    <row r="31" spans="1:29">
      <c r="A31" s="193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</row>
    <row r="32" spans="1:29">
      <c r="A32" s="193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</row>
    <row r="33" spans="1:29">
      <c r="A33" s="193"/>
      <c r="B33" s="194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</row>
    <row r="34" spans="1:29">
      <c r="A34" s="193"/>
      <c r="B34" s="194"/>
      <c r="C34" s="194"/>
      <c r="D34" s="194"/>
      <c r="E34" s="194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</row>
    <row r="35" spans="1:29">
      <c r="A35" s="193"/>
      <c r="B35" s="194"/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</row>
    <row r="36" spans="1:29">
      <c r="A36" s="193"/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</row>
    <row r="37" spans="1:29">
      <c r="A37" s="193"/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</row>
    <row r="38" spans="1:29">
      <c r="A38" s="193"/>
      <c r="B38" s="194"/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</row>
    <row r="39" spans="1:29">
      <c r="A39" s="193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</row>
    <row r="40" spans="1:29">
      <c r="A40" s="193"/>
      <c r="B40" s="194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</row>
    <row r="41" spans="1:29">
      <c r="A41" s="193"/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29">
      <c r="A42" s="193"/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</row>
    <row r="43" spans="1:29">
      <c r="A43" s="193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</row>
    <row r="44" spans="1:29">
      <c r="A44" s="193"/>
      <c r="B44" s="194"/>
      <c r="C44" s="194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</row>
    <row r="45" spans="1:29">
      <c r="A45" s="193"/>
      <c r="B45" s="194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</row>
    <row r="46" spans="1:29">
      <c r="A46" s="193"/>
      <c r="B46" s="194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</row>
    <row r="47" spans="1:29">
      <c r="A47" s="193"/>
      <c r="B47" s="194"/>
      <c r="C47" s="194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</row>
    <row r="48" spans="1:29">
      <c r="A48" s="193"/>
      <c r="B48" s="194"/>
      <c r="C48" s="194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</row>
    <row r="49" spans="1:29">
      <c r="A49" s="193"/>
      <c r="B49" s="194"/>
      <c r="C49" s="194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</row>
    <row r="50" spans="1:29">
      <c r="A50" s="193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</row>
    <row r="51" spans="1:29">
      <c r="A51" s="193"/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</row>
    <row r="52" spans="1:29">
      <c r="A52" s="193"/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</row>
    <row r="53" spans="1:29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</row>
    <row r="54" spans="1:29">
      <c r="A54" s="193"/>
      <c r="B54" s="194"/>
      <c r="C54" s="194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</row>
    <row r="55" spans="1:29" hidden="1">
      <c r="A55" s="134"/>
    </row>
  </sheetData>
  <pageMargins left="0.25" right="0.25" top="0.75" bottom="0.75" header="0.3" footer="0.3"/>
  <pageSetup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7500"/>
    <pageSetUpPr fitToPage="1"/>
  </sheetPr>
  <dimension ref="A1:DE1121"/>
  <sheetViews>
    <sheetView showGridLines="0" showRowColHeaders="0" zoomScale="85" zoomScaleNormal="85" zoomScalePageLayoutView="115" workbookViewId="0">
      <selection activeCell="N8" sqref="N8"/>
    </sheetView>
  </sheetViews>
  <sheetFormatPr defaultColWidth="0" defaultRowHeight="0" customHeight="1" zeroHeight="1" outlineLevelCol="2"/>
  <cols>
    <col min="1" max="1" width="8.109375" style="18" customWidth="1"/>
    <col min="2" max="2" width="3.44140625" style="12" customWidth="1"/>
    <col min="3" max="4" width="0.88671875" style="12" customWidth="1"/>
    <col min="5" max="5" width="10.5546875" style="12" customWidth="1"/>
    <col min="6" max="6" width="1" style="12" customWidth="1"/>
    <col min="7" max="7" width="15.5546875" style="12" customWidth="1"/>
    <col min="8" max="8" width="15.5546875" style="3" customWidth="1"/>
    <col min="9" max="10" width="8.109375" style="3" customWidth="1"/>
    <col min="11" max="11" width="15.5546875" style="12" customWidth="1"/>
    <col min="12" max="13" width="0.44140625" style="12" customWidth="1"/>
    <col min="14" max="14" width="15.5546875" style="12" customWidth="1"/>
    <col min="15" max="16" width="0.44140625" style="12" customWidth="1"/>
    <col min="17" max="17" width="0.88671875" style="12" customWidth="1"/>
    <col min="18" max="18" width="14.44140625" style="12" customWidth="1"/>
    <col min="19" max="19" width="0.44140625" style="12" customWidth="1"/>
    <col min="20" max="20" width="10.5546875" style="3" customWidth="1"/>
    <col min="21" max="22" width="1" style="3" customWidth="1"/>
    <col min="23" max="23" width="13.109375" style="17" bestFit="1" customWidth="1"/>
    <col min="24" max="24" width="1" style="16" customWidth="1"/>
    <col min="25" max="25" width="8.44140625" style="15" bestFit="1" customWidth="1"/>
    <col min="26" max="26" width="1" style="14" customWidth="1"/>
    <col min="27" max="28" width="1.44140625" style="3" customWidth="1"/>
    <col min="29" max="29" width="9.109375" style="12" customWidth="1"/>
    <col min="30" max="31" width="1" style="13" customWidth="1"/>
    <col min="32" max="32" width="45" style="12" customWidth="1"/>
    <col min="33" max="33" width="40.44140625" style="12" customWidth="1"/>
    <col min="34" max="34" width="8.44140625" style="11" customWidth="1" outlineLevel="2"/>
    <col min="35" max="35" width="4.44140625" style="10" hidden="1" customWidth="1" outlineLevel="1"/>
    <col min="36" max="36" width="4.44140625" style="10" hidden="1" customWidth="1"/>
    <col min="37" max="37" width="8.109375" style="10" hidden="1" customWidth="1"/>
    <col min="38" max="38" width="4.44140625" style="3" hidden="1" customWidth="1"/>
    <col min="39" max="39" width="7.44140625" style="3" hidden="1" customWidth="1"/>
    <col min="40" max="40" width="6.44140625" style="3" hidden="1" customWidth="1"/>
    <col min="41" max="41" width="7.88671875" style="3" hidden="1" customWidth="1"/>
    <col min="42" max="42" width="6.44140625" style="3" hidden="1" customWidth="1"/>
    <col min="43" max="43" width="5.88671875" style="3" hidden="1" customWidth="1"/>
    <col min="44" max="44" width="5.109375" style="3" hidden="1" customWidth="1"/>
    <col min="45" max="45" width="5.44140625" style="3" hidden="1" customWidth="1"/>
    <col min="46" max="53" width="4.44140625" style="3" hidden="1" customWidth="1"/>
    <col min="54" max="54" width="1.88671875" style="3" hidden="1" customWidth="1"/>
    <col min="55" max="55" width="1" style="3" hidden="1" customWidth="1"/>
    <col min="56" max="56" width="1.44140625" style="3" hidden="1" customWidth="1"/>
    <col min="57" max="57" width="23.44140625" style="3" hidden="1" customWidth="1"/>
    <col min="58" max="58" width="9" style="3" hidden="1" customWidth="1" outlineLevel="1"/>
    <col min="59" max="59" width="11.44140625" style="3" hidden="1" customWidth="1" outlineLevel="1" collapsed="1"/>
    <col min="60" max="60" width="8" style="3" hidden="1" customWidth="1" collapsed="1"/>
    <col min="61" max="61" width="8.44140625" style="3" hidden="1" customWidth="1"/>
    <col min="62" max="62" width="5.88671875" style="3" hidden="1" customWidth="1"/>
    <col min="63" max="63" width="17.109375" style="3" hidden="1" customWidth="1"/>
    <col min="64" max="64" width="17.109375" style="3" hidden="1" customWidth="1" collapsed="1"/>
    <col min="65" max="65" width="9" style="3" hidden="1" customWidth="1"/>
    <col min="66" max="66" width="45.109375" style="9" hidden="1" customWidth="1"/>
    <col min="67" max="67" width="10.44140625" style="3" hidden="1" customWidth="1"/>
    <col min="68" max="68" width="8.109375" style="9" hidden="1" customWidth="1"/>
    <col min="69" max="69" width="8" style="3" hidden="1" customWidth="1"/>
    <col min="70" max="70" width="8" style="7" hidden="1" customWidth="1"/>
    <col min="71" max="71" width="8.109375" style="9" hidden="1" customWidth="1"/>
    <col min="72" max="73" width="8" style="3" hidden="1" customWidth="1"/>
    <col min="74" max="74" width="7.109375" style="8" hidden="1" customWidth="1"/>
    <col min="75" max="77" width="8" style="3" hidden="1" customWidth="1"/>
    <col min="78" max="78" width="8.44140625" style="3" hidden="1" customWidth="1"/>
    <col min="79" max="79" width="8" style="7" hidden="1" customWidth="1"/>
    <col min="80" max="84" width="8" style="3" hidden="1" customWidth="1"/>
    <col min="85" max="86" width="8.109375" style="3" hidden="1" customWidth="1"/>
    <col min="87" max="87" width="8.109375" style="7" hidden="1" customWidth="1"/>
    <col min="88" max="89" width="8.109375" style="3" hidden="1" customWidth="1"/>
    <col min="90" max="90" width="8.109375" style="7" hidden="1" customWidth="1"/>
    <col min="91" max="91" width="8.109375" style="3" hidden="1" customWidth="1"/>
    <col min="92" max="92" width="8.109375" style="23" hidden="1" customWidth="1"/>
    <col min="93" max="93" width="11.109375" style="6" hidden="1" customWidth="1"/>
    <col min="94" max="95" width="8.109375" style="3" hidden="1" customWidth="1"/>
    <col min="96" max="96" width="8.109375" style="23" hidden="1" customWidth="1"/>
    <col min="97" max="102" width="8.109375" style="3" hidden="1" customWidth="1"/>
    <col min="103" max="103" width="7" style="3" hidden="1" customWidth="1"/>
    <col min="104" max="104" width="37" style="5" hidden="1" customWidth="1"/>
    <col min="105" max="105" width="11.109375" style="5" hidden="1" customWidth="1"/>
    <col min="106" max="106" width="23.88671875" style="5" hidden="1" customWidth="1"/>
    <col min="107" max="107" width="30.44140625" style="4" hidden="1" customWidth="1"/>
    <col min="108" max="108" width="8.44140625" style="3" hidden="1" customWidth="1"/>
    <col min="109" max="16384" width="8.109375" style="3" hidden="1"/>
  </cols>
  <sheetData>
    <row r="1" spans="1:107" s="120" customFormat="1" ht="30" customHeight="1" thickBo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35"/>
      <c r="X1" s="34"/>
      <c r="Y1" s="33"/>
      <c r="Z1" s="32"/>
      <c r="AA1" s="18"/>
      <c r="AB1" s="18"/>
      <c r="AC1" s="18"/>
      <c r="AD1" s="31"/>
      <c r="AE1" s="31"/>
      <c r="AF1" s="18"/>
      <c r="AG1" s="207"/>
      <c r="AH1" s="68"/>
      <c r="AI1" s="126"/>
      <c r="AJ1" s="126"/>
      <c r="AK1" s="126"/>
      <c r="BN1" s="125"/>
      <c r="BP1" s="125"/>
      <c r="BR1" s="124"/>
      <c r="BS1" s="125"/>
      <c r="BV1" s="8"/>
      <c r="CA1" s="124"/>
      <c r="CI1" s="124"/>
      <c r="CL1" s="124"/>
      <c r="CN1" s="135"/>
      <c r="CO1" s="123"/>
      <c r="CR1" s="135"/>
      <c r="CZ1" s="122"/>
      <c r="DA1" s="122"/>
      <c r="DB1" s="122"/>
      <c r="DC1" s="121"/>
    </row>
    <row r="2" spans="1:107" s="120" customFormat="1" ht="18" customHeight="1">
      <c r="A2" s="18"/>
      <c r="B2" s="133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32"/>
      <c r="X2" s="131"/>
      <c r="Y2" s="130"/>
      <c r="Z2" s="129"/>
      <c r="AA2" s="127"/>
      <c r="AB2" s="127"/>
      <c r="AC2" s="127"/>
      <c r="AD2" s="128"/>
      <c r="AE2" s="128"/>
      <c r="AF2" s="127"/>
      <c r="AG2" s="200"/>
      <c r="AH2" s="68"/>
      <c r="AI2" s="126"/>
      <c r="AJ2" s="126"/>
      <c r="AK2" s="126"/>
      <c r="BN2" s="125"/>
      <c r="BP2" s="125"/>
      <c r="BR2" s="124"/>
      <c r="BS2" s="125"/>
      <c r="BV2" s="8"/>
      <c r="CA2" s="124"/>
      <c r="CI2" s="124"/>
      <c r="CL2" s="124"/>
      <c r="CN2" s="135"/>
      <c r="CO2" s="123"/>
      <c r="CR2" s="135"/>
      <c r="CZ2" s="122"/>
      <c r="DA2" s="122"/>
      <c r="DB2" s="122"/>
      <c r="DC2" s="121"/>
    </row>
    <row r="3" spans="1:107" ht="30" customHeight="1">
      <c r="B3" s="102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0"/>
      <c r="AC3" s="100"/>
      <c r="AD3" s="109"/>
      <c r="AE3" s="109"/>
      <c r="AF3" s="100"/>
      <c r="AG3" s="119"/>
      <c r="AH3" s="68"/>
      <c r="AJ3" s="10" t="b">
        <v>1</v>
      </c>
    </row>
    <row r="4" spans="1:107" s="12" customFormat="1" ht="18" customHeight="1">
      <c r="A4" s="18"/>
      <c r="B4" s="102"/>
      <c r="C4" s="101"/>
      <c r="D4" s="101"/>
      <c r="E4" s="101"/>
      <c r="F4" s="101"/>
      <c r="G4" s="2326"/>
      <c r="H4" s="2326"/>
      <c r="I4" s="2326"/>
      <c r="J4" s="2326"/>
      <c r="K4" s="739"/>
      <c r="L4" s="739"/>
      <c r="M4" s="739"/>
      <c r="N4" s="2327" t="s">
        <v>363</v>
      </c>
      <c r="O4" s="739"/>
      <c r="P4" s="739"/>
      <c r="Q4" s="739"/>
      <c r="R4" s="100"/>
      <c r="S4" s="100"/>
      <c r="T4" s="100"/>
      <c r="U4" s="197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99"/>
      <c r="AH4" s="68"/>
      <c r="AI4" s="57"/>
      <c r="AJ4" s="57"/>
      <c r="AK4" s="57"/>
      <c r="BN4" s="107"/>
      <c r="BP4" s="107"/>
      <c r="BR4" s="106"/>
      <c r="BS4" s="107"/>
      <c r="BV4" s="8"/>
      <c r="CA4" s="106"/>
      <c r="CI4" s="106"/>
      <c r="CL4" s="106"/>
      <c r="CN4" s="136"/>
      <c r="CO4" s="105"/>
      <c r="CR4" s="136"/>
      <c r="CZ4" s="104"/>
      <c r="DA4" s="104"/>
      <c r="DB4" s="104"/>
      <c r="DC4" s="103"/>
    </row>
    <row r="5" spans="1:107" s="12" customFormat="1" ht="3.9" customHeight="1">
      <c r="A5" s="18"/>
      <c r="B5" s="102"/>
      <c r="C5" s="101"/>
      <c r="D5" s="101"/>
      <c r="E5" s="101"/>
      <c r="F5" s="101"/>
      <c r="G5" s="740"/>
      <c r="H5" s="740"/>
      <c r="I5" s="740"/>
      <c r="J5" s="740"/>
      <c r="K5" s="740"/>
      <c r="L5" s="740"/>
      <c r="M5" s="740"/>
      <c r="N5" s="2327"/>
      <c r="O5" s="740"/>
      <c r="P5" s="740"/>
      <c r="Q5" s="740"/>
      <c r="R5" s="1435"/>
      <c r="S5" s="1435"/>
      <c r="T5" s="1435"/>
      <c r="U5" s="1435"/>
      <c r="V5" s="1435"/>
      <c r="W5" s="1435"/>
      <c r="X5" s="1435"/>
      <c r="Y5" s="1435"/>
      <c r="Z5" s="1435"/>
      <c r="AA5" s="1435"/>
      <c r="AB5" s="1435"/>
      <c r="AC5" s="1435"/>
      <c r="AD5" s="117"/>
      <c r="AE5" s="117"/>
      <c r="AF5" s="1435"/>
      <c r="AG5" s="99"/>
      <c r="AH5" s="68"/>
      <c r="AI5" s="57"/>
      <c r="AJ5" s="57"/>
      <c r="AK5" s="57"/>
      <c r="BN5" s="107"/>
      <c r="BP5" s="107"/>
      <c r="BR5" s="106"/>
      <c r="BS5" s="107"/>
      <c r="BV5" s="8"/>
      <c r="CA5" s="106"/>
      <c r="CI5" s="106"/>
      <c r="CL5" s="106"/>
      <c r="CN5" s="136"/>
      <c r="CO5" s="105"/>
      <c r="CR5" s="136"/>
      <c r="CZ5" s="104"/>
      <c r="DA5" s="104"/>
      <c r="DB5" s="104"/>
      <c r="DC5" s="103"/>
    </row>
    <row r="6" spans="1:107" s="12" customFormat="1" ht="3.9" customHeight="1">
      <c r="A6" s="18"/>
      <c r="B6" s="102"/>
      <c r="C6" s="101"/>
      <c r="D6" s="101"/>
      <c r="E6" s="101"/>
      <c r="F6" s="101"/>
      <c r="G6" s="741"/>
      <c r="H6" s="767"/>
      <c r="I6" s="767"/>
      <c r="J6" s="767"/>
      <c r="K6" s="767"/>
      <c r="L6" s="767"/>
      <c r="M6" s="742"/>
      <c r="N6" s="2327"/>
      <c r="O6" s="743"/>
      <c r="P6" s="743"/>
      <c r="Q6" s="743"/>
      <c r="R6" s="118"/>
      <c r="S6" s="111"/>
      <c r="T6" s="101"/>
      <c r="U6" s="101"/>
      <c r="V6" s="101"/>
      <c r="X6" s="114"/>
      <c r="Y6" s="114"/>
      <c r="Z6" s="114"/>
      <c r="AA6" s="114"/>
      <c r="AB6" s="114"/>
      <c r="AC6" s="114"/>
      <c r="AD6" s="115"/>
      <c r="AE6" s="115"/>
      <c r="AF6" s="114"/>
      <c r="AG6" s="99"/>
      <c r="AH6" s="68"/>
      <c r="AI6" s="57"/>
      <c r="AJ6" s="57"/>
      <c r="AK6" s="57"/>
      <c r="BN6" s="2323"/>
      <c r="BO6" s="2324"/>
      <c r="BP6" s="2324"/>
      <c r="BR6" s="106"/>
      <c r="BS6" s="107"/>
      <c r="BV6" s="8"/>
      <c r="CA6" s="106"/>
      <c r="CI6" s="106"/>
      <c r="CL6" s="106"/>
      <c r="CN6" s="136"/>
      <c r="CO6" s="105"/>
      <c r="CR6" s="136"/>
      <c r="CZ6" s="104"/>
      <c r="DA6" s="104"/>
      <c r="DB6" s="104"/>
      <c r="DC6" s="103"/>
    </row>
    <row r="7" spans="1:107" s="12" customFormat="1" ht="3.9" customHeight="1" thickBot="1">
      <c r="A7" s="18"/>
      <c r="B7" s="102"/>
      <c r="C7" s="101"/>
      <c r="D7" s="101"/>
      <c r="E7" s="101"/>
      <c r="F7" s="101"/>
      <c r="G7" s="741"/>
      <c r="H7" s="767"/>
      <c r="I7" s="767"/>
      <c r="J7" s="767"/>
      <c r="K7" s="767"/>
      <c r="L7" s="767"/>
      <c r="M7" s="742"/>
      <c r="N7" s="740"/>
      <c r="O7" s="740"/>
      <c r="P7" s="740"/>
      <c r="Q7" s="740"/>
      <c r="R7" s="1435"/>
      <c r="S7" s="111"/>
      <c r="T7" s="101"/>
      <c r="U7" s="101"/>
      <c r="V7" s="101"/>
      <c r="X7" s="114"/>
      <c r="Y7" s="114"/>
      <c r="Z7" s="114"/>
      <c r="AA7" s="114"/>
      <c r="AB7" s="114"/>
      <c r="AC7" s="114"/>
      <c r="AD7" s="115"/>
      <c r="AE7" s="115"/>
      <c r="AF7" s="114"/>
      <c r="AG7" s="99"/>
      <c r="AH7" s="68"/>
      <c r="AI7" s="57"/>
      <c r="AJ7" s="57"/>
      <c r="AK7" s="57"/>
      <c r="BN7" s="116"/>
      <c r="BO7" s="116"/>
      <c r="BP7" s="116"/>
      <c r="BR7" s="106"/>
      <c r="BS7" s="107"/>
      <c r="BV7" s="8"/>
      <c r="CA7" s="106"/>
      <c r="CI7" s="106"/>
      <c r="CL7" s="106"/>
      <c r="CN7" s="136"/>
      <c r="CO7" s="105"/>
      <c r="CR7" s="136"/>
      <c r="CZ7" s="104"/>
      <c r="DA7" s="104"/>
      <c r="DB7" s="104"/>
      <c r="DC7" s="103"/>
    </row>
    <row r="8" spans="1:107" s="12" customFormat="1" ht="20.25" customHeight="1" thickBot="1">
      <c r="A8" s="18"/>
      <c r="B8" s="102"/>
      <c r="C8" s="101"/>
      <c r="D8" s="101"/>
      <c r="E8" s="2355" t="s">
        <v>364</v>
      </c>
      <c r="F8" s="101"/>
      <c r="G8" s="2325" t="s">
        <v>365</v>
      </c>
      <c r="H8" s="2325"/>
      <c r="I8" s="2325"/>
      <c r="J8" s="2325"/>
      <c r="K8" s="2325"/>
      <c r="L8" s="1432"/>
      <c r="M8" s="776"/>
      <c r="N8" s="777"/>
      <c r="O8" s="757"/>
      <c r="P8" s="757"/>
      <c r="Q8" s="757"/>
      <c r="R8" s="204"/>
      <c r="S8" s="195"/>
      <c r="T8" s="2335" t="s">
        <v>366</v>
      </c>
      <c r="U8" s="101"/>
      <c r="V8" s="101"/>
      <c r="W8" s="847"/>
      <c r="X8" s="847"/>
      <c r="Y8" s="2340" t="str">
        <f>IF(N17="","",AC24)</f>
        <v/>
      </c>
      <c r="Z8" s="2340"/>
      <c r="AA8" s="2340"/>
      <c r="AB8" s="2340"/>
      <c r="AC8" s="2340"/>
      <c r="AD8" s="847"/>
      <c r="AE8" s="847"/>
      <c r="AF8" s="847"/>
      <c r="AG8" s="818"/>
      <c r="AH8" s="68"/>
      <c r="AI8" s="57"/>
      <c r="AJ8" s="57"/>
      <c r="AK8" s="57"/>
      <c r="BN8" s="107"/>
      <c r="BP8" s="107"/>
      <c r="BR8" s="106"/>
      <c r="BS8" s="107"/>
      <c r="BV8" s="8"/>
      <c r="CA8" s="106"/>
      <c r="CI8" s="106"/>
      <c r="CL8" s="106"/>
      <c r="CN8" s="136"/>
      <c r="CO8" s="105"/>
      <c r="CR8" s="136"/>
      <c r="CZ8" s="104"/>
      <c r="DA8" s="104"/>
      <c r="DB8" s="104"/>
      <c r="DC8" s="103"/>
    </row>
    <row r="9" spans="1:107" s="12" customFormat="1" ht="3.9" hidden="1" customHeight="1">
      <c r="A9" s="18"/>
      <c r="B9" s="102"/>
      <c r="C9" s="101"/>
      <c r="D9" s="101"/>
      <c r="E9" s="2355"/>
      <c r="F9" s="101"/>
      <c r="G9" s="778"/>
      <c r="H9" s="778"/>
      <c r="I9" s="778"/>
      <c r="J9" s="778"/>
      <c r="K9" s="778"/>
      <c r="L9" s="778"/>
      <c r="M9" s="779"/>
      <c r="N9" s="780"/>
      <c r="O9" s="744"/>
      <c r="P9" s="744"/>
      <c r="Q9" s="744"/>
      <c r="R9" s="101"/>
      <c r="S9" s="101"/>
      <c r="T9" s="2335"/>
      <c r="U9" s="101"/>
      <c r="V9" s="101"/>
      <c r="W9" s="847"/>
      <c r="X9" s="847"/>
      <c r="Y9" s="2340"/>
      <c r="Z9" s="2340"/>
      <c r="AA9" s="2340"/>
      <c r="AB9" s="2340"/>
      <c r="AC9" s="2340"/>
      <c r="AD9" s="847"/>
      <c r="AE9" s="847"/>
      <c r="AF9" s="847"/>
      <c r="AG9" s="818"/>
      <c r="AH9" s="68"/>
      <c r="AI9" s="57"/>
      <c r="AJ9" s="57"/>
      <c r="AK9" s="57"/>
      <c r="BN9" s="107"/>
      <c r="BP9" s="107"/>
      <c r="BR9" s="106"/>
      <c r="BS9" s="107"/>
      <c r="BV9" s="8"/>
      <c r="CA9" s="106"/>
      <c r="CI9" s="106"/>
      <c r="CL9" s="106"/>
      <c r="CN9" s="136"/>
      <c r="CO9" s="105"/>
      <c r="CR9" s="136"/>
      <c r="CZ9" s="104"/>
      <c r="DA9" s="104"/>
      <c r="DB9" s="104"/>
      <c r="DC9" s="103"/>
    </row>
    <row r="10" spans="1:107" s="12" customFormat="1" ht="20.25" customHeight="1" thickBot="1">
      <c r="A10" s="18"/>
      <c r="B10" s="102"/>
      <c r="C10" s="101"/>
      <c r="D10" s="101"/>
      <c r="E10" s="2355"/>
      <c r="F10" s="101"/>
      <c r="G10" s="2328" t="s">
        <v>367</v>
      </c>
      <c r="H10" s="2328"/>
      <c r="I10" s="2328"/>
      <c r="J10" s="2328"/>
      <c r="K10" s="2328"/>
      <c r="L10" s="781"/>
      <c r="M10" s="782"/>
      <c r="N10" s="783"/>
      <c r="O10" s="758"/>
      <c r="P10" s="758"/>
      <c r="Q10" s="758"/>
      <c r="R10" s="205"/>
      <c r="S10" s="86"/>
      <c r="T10" s="2335"/>
      <c r="U10" s="101"/>
      <c r="V10" s="101"/>
      <c r="W10" s="847"/>
      <c r="X10" s="847"/>
      <c r="Y10" s="2340"/>
      <c r="Z10" s="2340"/>
      <c r="AA10" s="2340"/>
      <c r="AB10" s="2340"/>
      <c r="AC10" s="2340"/>
      <c r="AD10" s="847"/>
      <c r="AE10" s="847"/>
      <c r="AF10" s="847"/>
      <c r="AG10" s="818"/>
      <c r="AH10" s="68"/>
      <c r="AI10" s="57"/>
      <c r="AJ10" s="57"/>
      <c r="AK10" s="57"/>
      <c r="BN10" s="107"/>
      <c r="BP10" s="107"/>
      <c r="BR10" s="106"/>
      <c r="BS10" s="107"/>
      <c r="BV10" s="8"/>
      <c r="CA10" s="106"/>
      <c r="CI10" s="106"/>
      <c r="CL10" s="106"/>
      <c r="CN10" s="136"/>
      <c r="CO10" s="105"/>
      <c r="CR10" s="136"/>
      <c r="CZ10" s="104"/>
      <c r="DA10" s="104"/>
      <c r="DB10" s="104"/>
      <c r="DC10" s="103"/>
    </row>
    <row r="11" spans="1:107" s="12" customFormat="1" ht="3.9" hidden="1" customHeight="1">
      <c r="A11" s="18"/>
      <c r="B11" s="102"/>
      <c r="C11" s="101"/>
      <c r="D11" s="101"/>
      <c r="E11" s="2355"/>
      <c r="F11" s="101"/>
      <c r="G11" s="778"/>
      <c r="H11" s="778"/>
      <c r="I11" s="778"/>
      <c r="J11" s="778"/>
      <c r="K11" s="778"/>
      <c r="L11" s="778"/>
      <c r="M11" s="779"/>
      <c r="N11" s="780"/>
      <c r="O11" s="744"/>
      <c r="P11" s="744"/>
      <c r="Q11" s="744"/>
      <c r="R11" s="101"/>
      <c r="S11" s="101"/>
      <c r="T11" s="2335"/>
      <c r="U11" s="101"/>
      <c r="V11" s="101"/>
      <c r="W11" s="741"/>
      <c r="X11" s="741"/>
      <c r="Y11" s="2340"/>
      <c r="Z11" s="2340"/>
      <c r="AA11" s="2340"/>
      <c r="AB11" s="2340"/>
      <c r="AC11" s="2340"/>
      <c r="AD11" s="741"/>
      <c r="AE11" s="741"/>
      <c r="AF11" s="741"/>
      <c r="AG11" s="818"/>
      <c r="AH11" s="68"/>
      <c r="AI11" s="57"/>
      <c r="AJ11" s="57"/>
      <c r="AK11" s="57"/>
      <c r="BN11" s="107"/>
      <c r="BP11" s="107"/>
      <c r="BR11" s="106"/>
      <c r="BS11" s="107"/>
      <c r="BV11" s="8"/>
      <c r="CA11" s="106"/>
      <c r="CI11" s="106"/>
      <c r="CL11" s="106"/>
      <c r="CN11" s="136"/>
      <c r="CO11" s="105"/>
      <c r="CR11" s="136"/>
      <c r="CZ11" s="104"/>
      <c r="DA11" s="104"/>
      <c r="DB11" s="104"/>
      <c r="DC11" s="103"/>
    </row>
    <row r="12" spans="1:107" s="12" customFormat="1" ht="20.399999999999999" customHeight="1" thickBot="1">
      <c r="A12" s="18"/>
      <c r="B12" s="102"/>
      <c r="C12" s="101"/>
      <c r="D12" s="101"/>
      <c r="E12" s="2355"/>
      <c r="F12" s="101"/>
      <c r="G12" s="2329" t="s">
        <v>368</v>
      </c>
      <c r="H12" s="2329"/>
      <c r="I12" s="2329"/>
      <c r="J12" s="2329"/>
      <c r="K12" s="2329"/>
      <c r="L12" s="784"/>
      <c r="M12" s="785"/>
      <c r="N12" s="814"/>
      <c r="O12" s="759"/>
      <c r="P12" s="759"/>
      <c r="Q12" s="759"/>
      <c r="R12" s="206"/>
      <c r="S12" s="108"/>
      <c r="T12" s="2335"/>
      <c r="U12" s="101"/>
      <c r="V12" s="101"/>
      <c r="W12" s="741"/>
      <c r="X12" s="741"/>
      <c r="Y12" s="2340"/>
      <c r="Z12" s="2340"/>
      <c r="AA12" s="2340"/>
      <c r="AB12" s="2340"/>
      <c r="AC12" s="2340"/>
      <c r="AD12" s="741"/>
      <c r="AE12" s="741"/>
      <c r="AF12" s="741"/>
      <c r="AG12" s="818"/>
      <c r="AH12" s="68"/>
      <c r="AI12" s="57"/>
      <c r="AJ12" s="57"/>
      <c r="AK12" s="57"/>
      <c r="BN12" s="107" t="s">
        <v>369</v>
      </c>
      <c r="BO12" s="105">
        <f>N8</f>
        <v>0</v>
      </c>
      <c r="BP12" s="113" t="s">
        <v>370</v>
      </c>
      <c r="BR12" s="106"/>
      <c r="BS12" s="107"/>
      <c r="BV12" s="8"/>
      <c r="CA12" s="106"/>
      <c r="CI12" s="106"/>
      <c r="CL12" s="106"/>
      <c r="CN12" s="136"/>
      <c r="CO12" s="105"/>
      <c r="CR12" s="136"/>
      <c r="CZ12" s="104"/>
      <c r="DA12" s="104"/>
      <c r="DB12" s="104"/>
      <c r="DC12" s="103"/>
    </row>
    <row r="13" spans="1:107" s="12" customFormat="1" ht="3.9" customHeight="1">
      <c r="A13" s="18"/>
      <c r="B13" s="102"/>
      <c r="C13" s="101"/>
      <c r="D13" s="101"/>
      <c r="E13" s="2355"/>
      <c r="F13" s="101"/>
      <c r="G13" s="2338"/>
      <c r="H13" s="2338"/>
      <c r="I13" s="2338"/>
      <c r="J13" s="2338"/>
      <c r="K13" s="769"/>
      <c r="L13" s="770"/>
      <c r="M13" s="745"/>
      <c r="N13" s="771"/>
      <c r="O13" s="759"/>
      <c r="P13" s="759"/>
      <c r="Q13" s="759"/>
      <c r="R13" s="206"/>
      <c r="S13" s="108"/>
      <c r="T13" s="2335"/>
      <c r="U13" s="101"/>
      <c r="V13" s="101"/>
      <c r="W13" s="741"/>
      <c r="X13" s="741"/>
      <c r="Y13" s="848"/>
      <c r="Z13" s="848"/>
      <c r="AA13" s="848"/>
      <c r="AB13" s="848"/>
      <c r="AC13" s="848"/>
      <c r="AD13" s="741"/>
      <c r="AE13" s="741"/>
      <c r="AF13" s="741"/>
      <c r="AG13" s="818"/>
      <c r="AH13" s="68"/>
      <c r="AI13" s="57"/>
      <c r="AJ13" s="57"/>
      <c r="AK13" s="57"/>
      <c r="AM13" s="12" t="str">
        <f>IF(N20="","",OR(WEEKDAY(AV37)={1,6,7}))</f>
        <v/>
      </c>
      <c r="AO13" s="112" t="str">
        <f>IF(N20="","",AC24-N20)</f>
        <v/>
      </c>
      <c r="BN13" s="107"/>
      <c r="BP13" s="107"/>
      <c r="BR13" s="106"/>
      <c r="BS13" s="107"/>
      <c r="BV13" s="8"/>
      <c r="CA13" s="106"/>
      <c r="CI13" s="106"/>
      <c r="CL13" s="106"/>
      <c r="CN13" s="136"/>
      <c r="CO13" s="105"/>
      <c r="CR13" s="136"/>
      <c r="CZ13" s="104"/>
      <c r="DA13" s="104"/>
      <c r="DB13" s="104"/>
      <c r="DC13" s="103"/>
    </row>
    <row r="14" spans="1:107" s="12" customFormat="1" ht="8.25" customHeight="1">
      <c r="A14" s="18"/>
      <c r="B14" s="102"/>
      <c r="C14" s="101"/>
      <c r="D14" s="101"/>
      <c r="E14" s="2355"/>
      <c r="F14" s="101"/>
      <c r="G14" s="2339"/>
      <c r="H14" s="2339"/>
      <c r="I14" s="2339"/>
      <c r="J14" s="2339"/>
      <c r="K14" s="2339"/>
      <c r="L14" s="1434"/>
      <c r="M14" s="746"/>
      <c r="N14" s="748"/>
      <c r="O14" s="744"/>
      <c r="P14" s="744"/>
      <c r="Q14" s="744"/>
      <c r="R14" s="101"/>
      <c r="S14" s="101"/>
      <c r="T14" s="2335"/>
      <c r="U14" s="101"/>
      <c r="V14" s="101"/>
      <c r="W14" s="741"/>
      <c r="X14" s="741"/>
      <c r="Y14" s="2337" t="str">
        <f>IF(N17="","","Amount to use or sell Day(s) of Leave")</f>
        <v/>
      </c>
      <c r="Z14" s="2337"/>
      <c r="AA14" s="2337"/>
      <c r="AB14" s="2337"/>
      <c r="AC14" s="2337"/>
      <c r="AD14" s="741"/>
      <c r="AE14" s="741"/>
      <c r="AF14" s="741"/>
      <c r="AG14" s="818"/>
      <c r="AH14" s="68"/>
      <c r="AI14" s="57"/>
      <c r="AJ14" s="57"/>
      <c r="AK14" s="57"/>
      <c r="BN14" s="107"/>
      <c r="BP14" s="107"/>
      <c r="BR14" s="106"/>
      <c r="BS14" s="107"/>
      <c r="BV14" s="8"/>
      <c r="CA14" s="106"/>
      <c r="CI14" s="106"/>
      <c r="CL14" s="106"/>
      <c r="CN14" s="136"/>
      <c r="CO14" s="105"/>
      <c r="CR14" s="136"/>
      <c r="CZ14" s="104"/>
      <c r="DA14" s="104"/>
      <c r="DB14" s="104"/>
      <c r="DC14" s="103"/>
    </row>
    <row r="15" spans="1:107" s="12" customFormat="1" ht="21.9" customHeight="1">
      <c r="A15" s="18"/>
      <c r="B15" s="102"/>
      <c r="C15" s="101"/>
      <c r="D15" s="101"/>
      <c r="E15" s="2355"/>
      <c r="F15" s="101"/>
      <c r="G15" s="741"/>
      <c r="H15" s="767"/>
      <c r="I15" s="767"/>
      <c r="K15" s="1438" t="s">
        <v>154</v>
      </c>
      <c r="L15" s="789"/>
      <c r="M15" s="789"/>
      <c r="N15" s="790" t="s">
        <v>371</v>
      </c>
      <c r="O15" s="747"/>
      <c r="P15" s="747"/>
      <c r="Q15" s="747"/>
      <c r="S15" s="111"/>
      <c r="T15" s="2335"/>
      <c r="U15" s="101"/>
      <c r="V15" s="101"/>
      <c r="W15" s="741"/>
      <c r="X15" s="816"/>
      <c r="Y15" s="2337"/>
      <c r="Z15" s="2337"/>
      <c r="AA15" s="2337"/>
      <c r="AB15" s="2337"/>
      <c r="AC15" s="2337"/>
      <c r="AD15" s="817"/>
      <c r="AE15" s="817"/>
      <c r="AG15" s="818"/>
      <c r="AH15" s="68"/>
      <c r="AI15" s="57"/>
      <c r="AJ15" s="57"/>
      <c r="AK15" s="57"/>
      <c r="AM15" s="12" t="str">
        <f>IF(N20="","",OR(WEEKDAY(AU27)={1,6,7}))</f>
        <v/>
      </c>
      <c r="BN15" s="107"/>
      <c r="BP15" s="107"/>
      <c r="BR15" s="106"/>
      <c r="BS15" s="107"/>
      <c r="BV15" s="8"/>
      <c r="CA15" s="106"/>
      <c r="CI15" s="106"/>
      <c r="CL15" s="106"/>
      <c r="CN15" s="136"/>
      <c r="CO15" s="105"/>
      <c r="CR15" s="136"/>
      <c r="CZ15" s="104"/>
      <c r="DA15" s="104"/>
      <c r="DB15" s="104"/>
      <c r="DC15" s="103"/>
    </row>
    <row r="16" spans="1:107" s="12" customFormat="1" ht="3.9" hidden="1" customHeight="1">
      <c r="A16" s="18"/>
      <c r="B16" s="102"/>
      <c r="C16" s="101"/>
      <c r="D16" s="101"/>
      <c r="E16" s="2355"/>
      <c r="F16" s="101"/>
      <c r="G16" s="767"/>
      <c r="H16" s="767"/>
      <c r="I16" s="767"/>
      <c r="J16" s="791"/>
      <c r="K16" s="767"/>
      <c r="L16" s="767"/>
      <c r="M16" s="742"/>
      <c r="N16" s="786"/>
      <c r="O16" s="744"/>
      <c r="P16" s="744"/>
      <c r="Q16" s="744"/>
      <c r="R16" s="110"/>
      <c r="S16" s="110"/>
      <c r="T16" s="2335"/>
      <c r="U16" s="101"/>
      <c r="V16" s="101"/>
      <c r="W16" s="816"/>
      <c r="X16" s="816"/>
      <c r="Y16" s="2337"/>
      <c r="Z16" s="2337"/>
      <c r="AA16" s="2337"/>
      <c r="AB16" s="2337"/>
      <c r="AC16" s="2337"/>
      <c r="AD16" s="817"/>
      <c r="AE16" s="817"/>
      <c r="AF16" s="845"/>
      <c r="AG16" s="818"/>
      <c r="AH16" s="68"/>
      <c r="AI16" s="57"/>
      <c r="AJ16" s="57"/>
      <c r="AK16" s="57"/>
      <c r="BN16" s="107"/>
      <c r="BP16" s="107"/>
      <c r="BR16" s="106"/>
      <c r="BS16" s="107"/>
      <c r="BV16" s="8"/>
      <c r="CA16" s="106"/>
      <c r="CI16" s="106"/>
      <c r="CL16" s="106"/>
      <c r="CN16" s="136"/>
      <c r="CO16" s="105"/>
      <c r="CR16" s="136"/>
      <c r="CZ16" s="104"/>
      <c r="DA16" s="104"/>
      <c r="DB16" s="104"/>
      <c r="DC16" s="103"/>
    </row>
    <row r="17" spans="1:109" s="12" customFormat="1" ht="20.399999999999999" customHeight="1">
      <c r="A17" s="18"/>
      <c r="B17" s="102"/>
      <c r="C17" s="101"/>
      <c r="D17" s="101"/>
      <c r="E17" s="2355"/>
      <c r="F17" s="101"/>
      <c r="G17" s="767"/>
      <c r="H17" s="741"/>
      <c r="I17" s="741"/>
      <c r="J17" s="792" t="s">
        <v>372</v>
      </c>
      <c r="K17" s="768"/>
      <c r="L17" s="788"/>
      <c r="M17" s="787"/>
      <c r="N17" s="815"/>
      <c r="O17" s="760"/>
      <c r="P17" s="760"/>
      <c r="Q17" s="760"/>
      <c r="S17" s="196"/>
      <c r="T17" s="2335"/>
      <c r="U17" s="101"/>
      <c r="V17" s="101"/>
      <c r="W17" s="816"/>
      <c r="X17" s="816"/>
      <c r="Y17" s="2337"/>
      <c r="Z17" s="2337"/>
      <c r="AA17" s="2337"/>
      <c r="AB17" s="2337"/>
      <c r="AC17" s="2337"/>
      <c r="AD17" s="817"/>
      <c r="AE17" s="817"/>
      <c r="AF17" s="845"/>
      <c r="AG17" s="818"/>
      <c r="AH17" s="68"/>
      <c r="AI17" s="57"/>
      <c r="AJ17" s="57"/>
      <c r="AK17" s="57"/>
      <c r="BN17" s="107"/>
      <c r="BP17" s="107"/>
      <c r="BR17" s="106"/>
      <c r="BS17" s="107"/>
      <c r="BV17" s="8"/>
      <c r="CA17" s="106"/>
      <c r="CI17" s="106"/>
      <c r="CL17" s="106"/>
      <c r="CN17" s="136"/>
      <c r="CO17" s="105"/>
      <c r="CR17" s="136"/>
      <c r="CZ17" s="104"/>
      <c r="DA17" s="104"/>
      <c r="DB17" s="104"/>
      <c r="DC17" s="103"/>
    </row>
    <row r="18" spans="1:109" ht="3.9" customHeight="1" thickBot="1">
      <c r="B18" s="102"/>
      <c r="C18" s="101"/>
      <c r="D18" s="101"/>
      <c r="E18" s="2355"/>
      <c r="F18" s="101"/>
      <c r="G18" s="744"/>
      <c r="H18" s="744"/>
      <c r="I18" s="744"/>
      <c r="J18" s="744"/>
      <c r="K18" s="744"/>
      <c r="L18" s="748"/>
      <c r="M18" s="744"/>
      <c r="N18" s="744"/>
      <c r="O18" s="744"/>
      <c r="P18" s="744"/>
      <c r="Q18" s="744"/>
      <c r="R18" s="101"/>
      <c r="S18" s="101"/>
      <c r="T18" s="2335"/>
      <c r="U18" s="101"/>
      <c r="V18" s="101"/>
      <c r="W18" s="816"/>
      <c r="X18" s="816"/>
      <c r="Y18" s="2337"/>
      <c r="Z18" s="2337"/>
      <c r="AA18" s="2337"/>
      <c r="AB18" s="2337"/>
      <c r="AC18" s="2337"/>
      <c r="AD18" s="816"/>
      <c r="AE18" s="816"/>
      <c r="AF18" s="819"/>
      <c r="AG18" s="818"/>
      <c r="AH18" s="68"/>
    </row>
    <row r="19" spans="1:109" ht="20.399999999999999" customHeight="1" thickBot="1">
      <c r="B19" s="53"/>
      <c r="E19" s="2355"/>
      <c r="G19" s="2329" t="s">
        <v>373</v>
      </c>
      <c r="H19" s="2329"/>
      <c r="I19" s="2329"/>
      <c r="J19" s="2329"/>
      <c r="K19" s="2329"/>
      <c r="L19" s="747"/>
      <c r="M19" s="747"/>
      <c r="N19" s="793"/>
      <c r="O19" s="739"/>
      <c r="P19" s="739"/>
      <c r="Q19" s="739"/>
      <c r="R19" s="100"/>
      <c r="S19" s="100"/>
      <c r="T19" s="2335"/>
      <c r="U19" s="100"/>
      <c r="V19" s="100"/>
      <c r="W19" s="846"/>
      <c r="X19" s="846"/>
      <c r="Y19" s="2337"/>
      <c r="Z19" s="2337"/>
      <c r="AA19" s="2337"/>
      <c r="AB19" s="2337"/>
      <c r="AC19" s="2337"/>
      <c r="AD19" s="846"/>
      <c r="AE19" s="846"/>
      <c r="AF19" s="846"/>
      <c r="AG19" s="818"/>
      <c r="AH19" s="92"/>
      <c r="AI19" s="98"/>
      <c r="AJ19" s="98"/>
      <c r="AK19" s="98"/>
      <c r="AL19" s="94"/>
      <c r="AM19" s="97"/>
      <c r="AN19" s="97"/>
      <c r="AO19" s="97"/>
      <c r="AP19" s="97"/>
      <c r="AQ19" s="95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4"/>
      <c r="BD19" s="94"/>
      <c r="BE19" s="95"/>
      <c r="BF19" s="94"/>
      <c r="BG19" s="94"/>
    </row>
    <row r="20" spans="1:109" ht="20.399999999999999" customHeight="1" thickBot="1">
      <c r="B20" s="53"/>
      <c r="E20" s="2355"/>
      <c r="G20" s="2329" t="s">
        <v>374</v>
      </c>
      <c r="H20" s="2329"/>
      <c r="I20" s="2329"/>
      <c r="J20" s="2329"/>
      <c r="K20" s="2329"/>
      <c r="L20" s="761"/>
      <c r="M20" s="761"/>
      <c r="N20" s="794"/>
      <c r="O20" s="761"/>
      <c r="P20" s="761"/>
      <c r="Q20" s="761"/>
      <c r="R20" s="198"/>
      <c r="S20" s="198"/>
      <c r="T20" s="2335"/>
      <c r="U20" s="93"/>
      <c r="V20" s="93"/>
      <c r="W20" s="2336" t="str">
        <f>IF(N8="","","Separation Leave Breakdown")</f>
        <v/>
      </c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820"/>
      <c r="AH20" s="92"/>
      <c r="AI20" s="91"/>
      <c r="AJ20" s="91"/>
      <c r="AK20" s="91"/>
      <c r="AL20" s="12"/>
      <c r="AM20" s="85"/>
      <c r="AN20" s="85"/>
      <c r="AO20" s="85"/>
      <c r="AP20" s="85"/>
      <c r="AQ20" s="90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12"/>
      <c r="BD20" s="12"/>
      <c r="BE20" s="90"/>
      <c r="BF20" s="12"/>
      <c r="BG20" s="12"/>
      <c r="CO20" s="6">
        <v>44866</v>
      </c>
    </row>
    <row r="21" spans="1:109" ht="18" customHeight="1">
      <c r="B21" s="53"/>
      <c r="E21" s="2355"/>
      <c r="G21" s="2342" t="s">
        <v>375</v>
      </c>
      <c r="H21" s="2342"/>
      <c r="I21" s="2342"/>
      <c r="J21" s="2342"/>
      <c r="K21" s="2342"/>
      <c r="L21" s="741"/>
      <c r="M21" s="741"/>
      <c r="N21" s="2333"/>
      <c r="O21" s="741"/>
      <c r="P21" s="741"/>
      <c r="Q21" s="741"/>
      <c r="T21" s="2335"/>
      <c r="U21" s="12"/>
      <c r="V21" s="12"/>
      <c r="W21" s="821" t="str">
        <f>IF(N8="","","Months")</f>
        <v/>
      </c>
      <c r="X21" s="822"/>
      <c r="Y21" s="823" t="str">
        <f>IF(N8="","","Leave")</f>
        <v/>
      </c>
      <c r="Z21" s="824"/>
      <c r="AA21" s="739"/>
      <c r="AB21" s="739"/>
      <c r="AC21" s="825"/>
      <c r="AD21" s="826"/>
      <c r="AE21" s="826"/>
      <c r="AF21" s="826"/>
      <c r="AG21" s="827"/>
      <c r="AH21" s="89"/>
      <c r="AI21" s="88"/>
      <c r="AJ21" s="88"/>
      <c r="AK21" s="88"/>
      <c r="AL21" s="2353"/>
      <c r="AM21" s="2353"/>
      <c r="AN21" s="2353"/>
      <c r="AO21" s="2353"/>
      <c r="AP21" s="2353"/>
      <c r="AQ21" s="2353"/>
      <c r="AR21" s="2353"/>
      <c r="AS21" s="2353"/>
      <c r="AT21" s="2353"/>
      <c r="BC21" s="37"/>
      <c r="CO21" s="6">
        <v>44896</v>
      </c>
    </row>
    <row r="22" spans="1:109" ht="18" customHeight="1" thickBot="1">
      <c r="B22" s="53"/>
      <c r="E22" s="2355"/>
      <c r="F22" s="741"/>
      <c r="G22" s="2343"/>
      <c r="H22" s="2343"/>
      <c r="I22" s="2343"/>
      <c r="J22" s="2343"/>
      <c r="K22" s="2343"/>
      <c r="L22" s="801"/>
      <c r="M22" s="802"/>
      <c r="N22" s="2334"/>
      <c r="O22" s="762"/>
      <c r="P22" s="762"/>
      <c r="Q22" s="762"/>
      <c r="R22" s="796"/>
      <c r="S22" s="86"/>
      <c r="T22" s="2335"/>
      <c r="U22" s="12"/>
      <c r="V22" s="12"/>
      <c r="W22" s="798" t="str">
        <f t="shared" ref="W22:W53" si="0">BZ22</f>
        <v/>
      </c>
      <c r="X22" s="828"/>
      <c r="Y22" s="829" t="str">
        <f>IF(N10="","",N10)</f>
        <v/>
      </c>
      <c r="Z22" s="830" t="str">
        <f>IF(Y22="","","1")</f>
        <v/>
      </c>
      <c r="AA22" s="831" t="str">
        <f t="shared" ref="AA22:AA53" si="1">IF(Y22="","",CI22)</f>
        <v/>
      </c>
      <c r="AB22" s="832" t="str">
        <f t="shared" ref="AB22:AB53" si="2">AA22</f>
        <v/>
      </c>
      <c r="AC22" s="833" t="str">
        <f>IF(Y72=0,"",Y72)</f>
        <v/>
      </c>
      <c r="AD22" s="2330" t="str">
        <f>IF(N10="",""," &lt;")</f>
        <v/>
      </c>
      <c r="AE22" s="2330"/>
      <c r="AF22" s="834" t="str">
        <f>IF(N10="","","Total Leave Calculated")</f>
        <v/>
      </c>
      <c r="AG22" s="835"/>
      <c r="AH22" s="68" t="str">
        <f t="shared" ref="AH22:AH53" si="3">IF(Y22="","",2)</f>
        <v/>
      </c>
      <c r="AI22" s="63"/>
      <c r="AJ22" s="63"/>
      <c r="AK22" s="63"/>
      <c r="AM22" s="2331"/>
      <c r="AN22" s="2331"/>
      <c r="AO22" s="2331"/>
      <c r="AP22" s="2331"/>
      <c r="AQ22" s="2331"/>
      <c r="AR22" s="2331"/>
      <c r="AS22" s="2331"/>
      <c r="AT22" s="79"/>
      <c r="AU22" s="2332"/>
      <c r="AV22" s="2332"/>
      <c r="AW22" s="2332"/>
      <c r="AX22" s="2332"/>
      <c r="AY22" s="2332"/>
      <c r="AZ22" s="2332"/>
      <c r="BA22" s="2332"/>
      <c r="BC22" s="37"/>
      <c r="BE22" s="87"/>
      <c r="BN22" s="9">
        <f>BE48+1</f>
        <v>1</v>
      </c>
      <c r="BO22" s="3" t="s">
        <v>376</v>
      </c>
      <c r="BP22" s="9">
        <f>WORKDAY(BN41,1,)</f>
        <v>23</v>
      </c>
      <c r="BQ22" s="3">
        <v>1</v>
      </c>
      <c r="BR22" s="7">
        <f>BE51</f>
        <v>0</v>
      </c>
      <c r="BS22" s="9">
        <f>WORKDAY(BP42,1)</f>
        <v>52</v>
      </c>
      <c r="BT22" s="3">
        <v>1</v>
      </c>
      <c r="BX22" s="22"/>
      <c r="BY22" s="23"/>
      <c r="BZ22" s="22" t="str">
        <f>IF(N8="","",BX44)</f>
        <v/>
      </c>
      <c r="CA22" s="7">
        <f>IF(BY44="","",BY44)</f>
        <v>68</v>
      </c>
      <c r="CC22" s="3" t="s">
        <v>84</v>
      </c>
      <c r="CD22" s="23">
        <f>CA93</f>
        <v>68</v>
      </c>
      <c r="CI22" s="7">
        <v>2</v>
      </c>
      <c r="CK22" s="22">
        <f>BX45</f>
        <v>0</v>
      </c>
      <c r="CL22" s="7">
        <f>BX46</f>
        <v>0</v>
      </c>
      <c r="CM22" s="3">
        <v>1</v>
      </c>
      <c r="CN22" s="23" t="str">
        <f>IF(CR22=0,"",IF(CR22&lt;=6,0.5,IF(CR22&lt;=12,1,IF(CR22&lt;=18,1.5,IF(CR22&lt;=24,2,IF(CR22&lt;=31,2.5))))))</f>
        <v/>
      </c>
      <c r="CO22" s="6">
        <v>44927</v>
      </c>
      <c r="CP22" s="23"/>
      <c r="CR22" s="23">
        <f>BW45</f>
        <v>0</v>
      </c>
      <c r="CU22" s="3" t="s">
        <v>377</v>
      </c>
      <c r="CY22" s="74"/>
      <c r="CZ22" s="20"/>
      <c r="DA22" s="20"/>
      <c r="DB22" s="20"/>
      <c r="DC22" s="21"/>
    </row>
    <row r="23" spans="1:109" ht="18" customHeight="1">
      <c r="B23" s="53"/>
      <c r="E23" s="2355"/>
      <c r="F23" s="741"/>
      <c r="H23" s="12"/>
      <c r="I23" s="12"/>
      <c r="J23" s="12"/>
      <c r="O23" s="763"/>
      <c r="P23" s="763"/>
      <c r="Q23" s="763"/>
      <c r="R23" s="796"/>
      <c r="S23" s="86"/>
      <c r="T23" s="2335"/>
      <c r="U23" s="12"/>
      <c r="V23" s="12"/>
      <c r="W23" s="798" t="str">
        <f t="shared" si="0"/>
        <v/>
      </c>
      <c r="X23" s="828"/>
      <c r="Y23" s="829" t="str">
        <f t="shared" ref="Y23:Y70" si="4">CA23</f>
        <v/>
      </c>
      <c r="Z23" s="830" t="str">
        <f t="shared" ref="Z23:Z70" si="5">IF(Y23="","",".")</f>
        <v/>
      </c>
      <c r="AA23" s="831" t="str">
        <f t="shared" si="1"/>
        <v/>
      </c>
      <c r="AB23" s="831" t="str">
        <f t="shared" si="2"/>
        <v/>
      </c>
      <c r="AC23" s="833" t="str">
        <f>IF(N10="","",N12)</f>
        <v/>
      </c>
      <c r="AD23" s="2341" t="str">
        <f>IF(N10="","","&lt;")</f>
        <v/>
      </c>
      <c r="AE23" s="2341"/>
      <c r="AF23" s="1441" t="str">
        <f>IF(N10="","","Leave that has been charged since the LES for")</f>
        <v/>
      </c>
      <c r="AG23" s="836" t="str">
        <f>IF(N10="","",N8)</f>
        <v/>
      </c>
      <c r="AH23" s="68" t="str">
        <f t="shared" si="3"/>
        <v/>
      </c>
      <c r="AI23" s="63"/>
      <c r="AJ23" s="63"/>
      <c r="AK23" s="63"/>
      <c r="AM23" s="67"/>
      <c r="AN23" s="67"/>
      <c r="AO23" s="67"/>
      <c r="AP23" s="67"/>
      <c r="AQ23" s="67"/>
      <c r="AR23" s="67"/>
      <c r="AS23" s="67"/>
      <c r="AT23" s="76"/>
      <c r="AU23" s="67"/>
      <c r="AV23" s="67"/>
      <c r="AW23" s="67"/>
      <c r="AX23" s="67"/>
      <c r="AY23" s="67"/>
      <c r="AZ23" s="67"/>
      <c r="BA23" s="67"/>
      <c r="BC23" s="37"/>
      <c r="BE23" s="87"/>
      <c r="BN23" s="9">
        <f t="shared" ref="BN23:BN41" si="6">BN22+1</f>
        <v>2</v>
      </c>
      <c r="BO23" s="3" t="s">
        <v>378</v>
      </c>
      <c r="BP23" s="9">
        <f t="shared" ref="BP23:BP42" si="7">WORKDAY(BP22,1)</f>
        <v>24</v>
      </c>
      <c r="BQ23" s="3">
        <v>2</v>
      </c>
      <c r="BR23" s="7">
        <f t="shared" ref="BR23:BR54" si="8">BR22</f>
        <v>0</v>
      </c>
      <c r="BS23" s="9" t="str">
        <f t="shared" ref="BS23:BS54" si="9">IF(BT23&gt;BR23,"",BS22+1)</f>
        <v/>
      </c>
      <c r="BT23" s="3">
        <v>2</v>
      </c>
      <c r="BV23" s="8">
        <f>N17</f>
        <v>0</v>
      </c>
      <c r="BW23" s="3">
        <v>1902</v>
      </c>
      <c r="BX23" s="22"/>
      <c r="BY23" s="23"/>
      <c r="BZ23" s="22" t="str">
        <f t="shared" ref="BZ23:BZ70" si="10">IF(CL22&lt;CM22,"",EDATE(BZ22,1))</f>
        <v/>
      </c>
      <c r="CA23" s="7" t="str">
        <f t="shared" ref="CA23:CA70" si="11">IF(BZ23="","",IF(BZ23=CK23,CN23,2.5))</f>
        <v/>
      </c>
      <c r="CI23" s="7">
        <v>4</v>
      </c>
      <c r="CK23" s="22">
        <f t="shared" ref="CK23:CK70" si="12">CK22</f>
        <v>0</v>
      </c>
      <c r="CL23" s="7">
        <f t="shared" ref="CL23:CL70" si="13">CL22</f>
        <v>0</v>
      </c>
      <c r="CM23" s="3">
        <v>2</v>
      </c>
      <c r="CN23" s="23" t="str">
        <f t="shared" ref="CN23:CN70" si="14">CN22</f>
        <v/>
      </c>
      <c r="CO23" s="6">
        <v>44958</v>
      </c>
      <c r="CP23" s="23"/>
      <c r="CY23" s="74"/>
      <c r="CZ23" s="20"/>
      <c r="DA23" s="20"/>
      <c r="DB23" s="20">
        <f>T31</f>
        <v>0</v>
      </c>
      <c r="DC23" s="21">
        <v>43469</v>
      </c>
      <c r="DD23" s="19">
        <f t="shared" ref="DD23:DD86" si="15">IF(DB23=DC23,2,0)</f>
        <v>0</v>
      </c>
    </row>
    <row r="24" spans="1:109" ht="18" customHeight="1">
      <c r="B24" s="53"/>
      <c r="E24" s="2355"/>
      <c r="F24" s="741"/>
      <c r="G24" s="2352" t="str">
        <f>IF(G25="","","Permissive Leave")</f>
        <v/>
      </c>
      <c r="H24" s="2352"/>
      <c r="I24" s="2347" t="s">
        <v>379</v>
      </c>
      <c r="J24" s="2347"/>
      <c r="K24" s="2347"/>
      <c r="L24" s="800"/>
      <c r="M24" s="2327" t="s">
        <v>380</v>
      </c>
      <c r="N24" s="2327"/>
      <c r="O24" s="749"/>
      <c r="P24" s="749"/>
      <c r="Q24" s="749"/>
      <c r="R24" s="749"/>
      <c r="S24" s="202"/>
      <c r="T24" s="2335"/>
      <c r="U24" s="12"/>
      <c r="V24" s="12"/>
      <c r="W24" s="798" t="str">
        <f t="shared" si="0"/>
        <v/>
      </c>
      <c r="X24" s="828"/>
      <c r="Y24" s="829" t="str">
        <f t="shared" si="4"/>
        <v/>
      </c>
      <c r="Z24" s="830" t="str">
        <f t="shared" si="5"/>
        <v/>
      </c>
      <c r="AA24" s="831" t="str">
        <f t="shared" si="1"/>
        <v/>
      </c>
      <c r="AB24" s="832" t="str">
        <f t="shared" si="2"/>
        <v/>
      </c>
      <c r="AC24" s="837" t="str">
        <f>IF(N17="","",AC22-AC23)</f>
        <v/>
      </c>
      <c r="AD24" s="2341" t="str">
        <f>IF(N17="","","&lt;")</f>
        <v/>
      </c>
      <c r="AE24" s="2341"/>
      <c r="AF24" s="2356" t="str">
        <f>IF(N17="","","Total amount of leave to use on Terminal or sell")</f>
        <v/>
      </c>
      <c r="AG24" s="2357"/>
      <c r="AH24" s="68" t="str">
        <f t="shared" si="3"/>
        <v/>
      </c>
      <c r="AI24" s="63"/>
      <c r="AJ24" s="63"/>
      <c r="AK24" s="63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C24" s="37"/>
      <c r="BL24" s="87"/>
      <c r="BN24" s="9">
        <f t="shared" si="6"/>
        <v>3</v>
      </c>
      <c r="BO24" s="3" t="s">
        <v>381</v>
      </c>
      <c r="BP24" s="9">
        <f t="shared" si="7"/>
        <v>25</v>
      </c>
      <c r="BQ24" s="3">
        <v>3</v>
      </c>
      <c r="BR24" s="7">
        <f t="shared" si="8"/>
        <v>0</v>
      </c>
      <c r="BS24" s="9" t="str">
        <f t="shared" si="9"/>
        <v/>
      </c>
      <c r="BT24" s="3">
        <v>3</v>
      </c>
      <c r="BV24" s="8">
        <f t="shared" ref="BV24:BV55" si="16">BV23</f>
        <v>0</v>
      </c>
      <c r="BX24" s="22"/>
      <c r="BY24" s="23"/>
      <c r="BZ24" s="22" t="str">
        <f t="shared" si="10"/>
        <v/>
      </c>
      <c r="CA24" s="7" t="str">
        <f t="shared" si="11"/>
        <v/>
      </c>
      <c r="CI24" s="7">
        <v>6</v>
      </c>
      <c r="CK24" s="22">
        <f t="shared" si="12"/>
        <v>0</v>
      </c>
      <c r="CL24" s="7">
        <f t="shared" si="13"/>
        <v>0</v>
      </c>
      <c r="CM24" s="3">
        <v>3</v>
      </c>
      <c r="CN24" s="23" t="str">
        <f t="shared" si="14"/>
        <v/>
      </c>
      <c r="CO24" s="6">
        <v>44986</v>
      </c>
      <c r="CP24" s="23"/>
      <c r="CY24" s="74"/>
      <c r="CZ24" s="20"/>
      <c r="DA24" s="20"/>
      <c r="DB24" s="20">
        <f t="shared" ref="DB24:DB87" si="17">DB23</f>
        <v>0</v>
      </c>
      <c r="DC24" s="21">
        <v>43476</v>
      </c>
      <c r="DD24" s="19">
        <f t="shared" si="15"/>
        <v>0</v>
      </c>
    </row>
    <row r="25" spans="1:109" ht="18" customHeight="1">
      <c r="B25" s="53"/>
      <c r="E25" s="2355"/>
      <c r="F25" s="741"/>
      <c r="G25" s="1436" t="str">
        <f>AU33</f>
        <v/>
      </c>
      <c r="H25" s="1436" t="str">
        <f>IF(G26="","",I26-1)</f>
        <v/>
      </c>
      <c r="I25" s="2345" t="str">
        <f>IF(N20="","",N19-N20+1)</f>
        <v/>
      </c>
      <c r="J25" s="2345"/>
      <c r="K25" s="803" t="str">
        <f>IF(N19="","",N19)</f>
        <v/>
      </c>
      <c r="L25" s="799"/>
      <c r="M25" s="2368" t="str">
        <f>IF(AO13=0,"",AO13)</f>
        <v/>
      </c>
      <c r="N25" s="2369"/>
      <c r="O25" s="765"/>
      <c r="P25" s="765"/>
      <c r="Q25" s="765"/>
      <c r="R25" s="796"/>
      <c r="S25" s="86"/>
      <c r="T25" s="2335"/>
      <c r="U25" s="12"/>
      <c r="V25" s="12"/>
      <c r="W25" s="798" t="str">
        <f t="shared" si="0"/>
        <v/>
      </c>
      <c r="X25" s="828"/>
      <c r="Y25" s="829" t="str">
        <f t="shared" si="4"/>
        <v/>
      </c>
      <c r="Z25" s="830" t="str">
        <f t="shared" si="5"/>
        <v/>
      </c>
      <c r="AA25" s="831" t="str">
        <f t="shared" si="1"/>
        <v/>
      </c>
      <c r="AB25" s="831" t="str">
        <f t="shared" si="2"/>
        <v/>
      </c>
      <c r="AC25" s="838"/>
      <c r="AD25" s="826"/>
      <c r="AE25" s="755"/>
      <c r="AF25" s="1441"/>
      <c r="AG25" s="1442"/>
      <c r="AH25" s="68" t="str">
        <f t="shared" si="3"/>
        <v/>
      </c>
      <c r="AI25" s="63"/>
      <c r="AJ25" s="63"/>
      <c r="AK25" s="63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C25" s="37"/>
      <c r="BN25" s="9">
        <f t="shared" si="6"/>
        <v>4</v>
      </c>
      <c r="BO25" s="3" t="s">
        <v>382</v>
      </c>
      <c r="BP25" s="9">
        <f t="shared" si="7"/>
        <v>26</v>
      </c>
      <c r="BQ25" s="3">
        <v>4</v>
      </c>
      <c r="BR25" s="7">
        <f t="shared" si="8"/>
        <v>0</v>
      </c>
      <c r="BS25" s="9" t="str">
        <f t="shared" si="9"/>
        <v/>
      </c>
      <c r="BT25" s="3">
        <v>4</v>
      </c>
      <c r="BV25" s="8">
        <f t="shared" si="16"/>
        <v>0</v>
      </c>
      <c r="BX25" s="22"/>
      <c r="BY25" s="23"/>
      <c r="BZ25" s="22" t="str">
        <f t="shared" si="10"/>
        <v/>
      </c>
      <c r="CA25" s="7" t="str">
        <f t="shared" si="11"/>
        <v/>
      </c>
      <c r="CI25" s="7">
        <v>8</v>
      </c>
      <c r="CK25" s="22">
        <f t="shared" si="12"/>
        <v>0</v>
      </c>
      <c r="CL25" s="7">
        <f t="shared" si="13"/>
        <v>0</v>
      </c>
      <c r="CM25" s="3">
        <v>4</v>
      </c>
      <c r="CN25" s="23" t="str">
        <f t="shared" si="14"/>
        <v/>
      </c>
      <c r="CO25" s="6">
        <v>45017</v>
      </c>
      <c r="CP25" s="23"/>
      <c r="CY25" s="74"/>
      <c r="CZ25" s="20"/>
      <c r="DA25" s="20"/>
      <c r="DB25" s="20">
        <f t="shared" si="17"/>
        <v>0</v>
      </c>
      <c r="DC25" s="21">
        <v>43483</v>
      </c>
      <c r="DD25" s="19">
        <f t="shared" si="15"/>
        <v>0</v>
      </c>
    </row>
    <row r="26" spans="1:109" ht="18" customHeight="1">
      <c r="B26" s="53"/>
      <c r="E26" s="2355"/>
      <c r="F26" s="741"/>
      <c r="G26" s="1437" t="str">
        <f>AU33</f>
        <v/>
      </c>
      <c r="H26" s="1437" t="str">
        <f>IF(G26="","",I26-1)</f>
        <v/>
      </c>
      <c r="I26" s="2346" t="str">
        <f>IF(N20="","",N19-N20+1)</f>
        <v/>
      </c>
      <c r="J26" s="2346"/>
      <c r="K26" s="804" t="str">
        <f>IF(N19="","",N19)</f>
        <v/>
      </c>
      <c r="L26" s="747"/>
      <c r="M26" s="2368"/>
      <c r="N26" s="2369"/>
      <c r="O26" s="741"/>
      <c r="P26" s="741"/>
      <c r="Q26" s="741"/>
      <c r="R26" s="741"/>
      <c r="T26" s="2335"/>
      <c r="U26" s="12"/>
      <c r="V26" s="12"/>
      <c r="W26" s="798" t="str">
        <f t="shared" si="0"/>
        <v/>
      </c>
      <c r="X26" s="828"/>
      <c r="Y26" s="829" t="str">
        <f t="shared" si="4"/>
        <v/>
      </c>
      <c r="Z26" s="830" t="str">
        <f t="shared" si="5"/>
        <v/>
      </c>
      <c r="AA26" s="831" t="str">
        <f t="shared" si="1"/>
        <v/>
      </c>
      <c r="AB26" s="831" t="str">
        <f t="shared" si="2"/>
        <v/>
      </c>
      <c r="AC26" s="838"/>
      <c r="AD26" s="838"/>
      <c r="AE26" s="838"/>
      <c r="AF26" s="838"/>
      <c r="AG26" s="839"/>
      <c r="AH26" s="68" t="str">
        <f t="shared" si="3"/>
        <v/>
      </c>
      <c r="AI26" s="63"/>
      <c r="AJ26" s="63"/>
      <c r="AK26" s="63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C26" s="37"/>
      <c r="BN26" s="9">
        <f t="shared" si="6"/>
        <v>5</v>
      </c>
      <c r="BO26" s="3" t="s">
        <v>383</v>
      </c>
      <c r="BP26" s="9">
        <f t="shared" si="7"/>
        <v>27</v>
      </c>
      <c r="BQ26" s="3">
        <v>5</v>
      </c>
      <c r="BR26" s="7">
        <f t="shared" si="8"/>
        <v>0</v>
      </c>
      <c r="BS26" s="9" t="str">
        <f t="shared" si="9"/>
        <v/>
      </c>
      <c r="BT26" s="3">
        <v>5</v>
      </c>
      <c r="BV26" s="8">
        <f t="shared" si="16"/>
        <v>0</v>
      </c>
      <c r="BX26" s="22"/>
      <c r="BY26" s="23"/>
      <c r="BZ26" s="22" t="str">
        <f t="shared" si="10"/>
        <v/>
      </c>
      <c r="CA26" s="7" t="str">
        <f t="shared" si="11"/>
        <v/>
      </c>
      <c r="CI26" s="7">
        <v>10</v>
      </c>
      <c r="CK26" s="22">
        <f t="shared" si="12"/>
        <v>0</v>
      </c>
      <c r="CL26" s="7">
        <f t="shared" si="13"/>
        <v>0</v>
      </c>
      <c r="CM26" s="3">
        <v>5</v>
      </c>
      <c r="CN26" s="23" t="str">
        <f t="shared" si="14"/>
        <v/>
      </c>
      <c r="CO26" s="6">
        <v>45047</v>
      </c>
      <c r="CP26" s="23"/>
      <c r="CX26" s="3" t="e">
        <f>VLOOKUP(T31,DC23:DD1120,2,TRUE)</f>
        <v>#N/A</v>
      </c>
      <c r="CY26" s="74"/>
      <c r="CZ26" s="20"/>
      <c r="DA26" s="20"/>
      <c r="DB26" s="20">
        <f t="shared" si="17"/>
        <v>0</v>
      </c>
      <c r="DC26" s="21">
        <v>43490</v>
      </c>
      <c r="DD26" s="19">
        <f t="shared" si="15"/>
        <v>0</v>
      </c>
    </row>
    <row r="27" spans="1:109" ht="18" customHeight="1">
      <c r="B27" s="53"/>
      <c r="E27" s="2355"/>
      <c r="F27" s="741"/>
      <c r="G27" s="1439" t="str">
        <f>IF(G26="","","Start Date")</f>
        <v/>
      </c>
      <c r="H27" s="1439" t="str">
        <f>IF(G26="","","End Date")</f>
        <v/>
      </c>
      <c r="I27" s="2348" t="s">
        <v>384</v>
      </c>
      <c r="J27" s="2367"/>
      <c r="K27" s="805" t="s">
        <v>385</v>
      </c>
      <c r="L27" s="741"/>
      <c r="M27" s="2368"/>
      <c r="N27" s="2369"/>
      <c r="O27" s="751"/>
      <c r="P27" s="751"/>
      <c r="Q27" s="751"/>
      <c r="R27" s="751"/>
      <c r="S27" s="201"/>
      <c r="T27" s="2335"/>
      <c r="U27" s="12"/>
      <c r="V27" s="12"/>
      <c r="W27" s="798" t="str">
        <f t="shared" si="0"/>
        <v/>
      </c>
      <c r="X27" s="828"/>
      <c r="Y27" s="829" t="str">
        <f t="shared" si="4"/>
        <v/>
      </c>
      <c r="Z27" s="830" t="str">
        <f t="shared" si="5"/>
        <v/>
      </c>
      <c r="AA27" s="831" t="str">
        <f t="shared" si="1"/>
        <v/>
      </c>
      <c r="AB27" s="831" t="str">
        <f t="shared" si="2"/>
        <v/>
      </c>
      <c r="AC27" s="838"/>
      <c r="AD27" s="1439"/>
      <c r="AE27" s="755"/>
      <c r="AF27" s="840"/>
      <c r="AG27" s="841"/>
      <c r="AH27" s="68" t="str">
        <f t="shared" si="3"/>
        <v/>
      </c>
      <c r="AI27" s="63"/>
      <c r="AJ27" s="63"/>
      <c r="AK27" s="63"/>
      <c r="AM27" s="38"/>
      <c r="AN27" s="38"/>
      <c r="AO27" s="84" t="b">
        <v>0</v>
      </c>
      <c r="AP27" s="2358" t="e">
        <f>IF(AU27="","","If authorized to take 20 days Permissive Temp Duty, and they were to take it consecutive to Terminal, the start date would be:")</f>
        <v>#VALUE!</v>
      </c>
      <c r="AQ27" s="2359"/>
      <c r="AR27" s="2359"/>
      <c r="AS27" s="2359"/>
      <c r="AT27" s="84"/>
      <c r="AU27" s="2366" t="e">
        <f>AV37-20</f>
        <v>#VALUE!</v>
      </c>
      <c r="AV27" s="2366"/>
      <c r="AW27" s="2366"/>
      <c r="AX27" s="2366"/>
      <c r="AY27" s="2366"/>
      <c r="AZ27" s="2366"/>
      <c r="BA27" s="38"/>
      <c r="BC27" s="37"/>
      <c r="BN27" s="9">
        <f t="shared" si="6"/>
        <v>6</v>
      </c>
      <c r="BO27" s="3" t="s">
        <v>386</v>
      </c>
      <c r="BP27" s="9">
        <f t="shared" si="7"/>
        <v>30</v>
      </c>
      <c r="BQ27" s="3">
        <v>6</v>
      </c>
      <c r="BR27" s="7">
        <f t="shared" si="8"/>
        <v>0</v>
      </c>
      <c r="BS27" s="9" t="str">
        <f t="shared" si="9"/>
        <v/>
      </c>
      <c r="BT27" s="3">
        <v>6</v>
      </c>
      <c r="BV27" s="8">
        <f t="shared" si="16"/>
        <v>0</v>
      </c>
      <c r="BX27" s="22"/>
      <c r="BY27" s="23"/>
      <c r="BZ27" s="22" t="str">
        <f t="shared" si="10"/>
        <v/>
      </c>
      <c r="CA27" s="83" t="str">
        <f>IF(BZ27="","",IF(BZ27=CK27,CN27,2.5))</f>
        <v/>
      </c>
      <c r="CI27" s="7">
        <v>12</v>
      </c>
      <c r="CK27" s="22">
        <f t="shared" si="12"/>
        <v>0</v>
      </c>
      <c r="CL27" s="7">
        <f t="shared" si="13"/>
        <v>0</v>
      </c>
      <c r="CM27" s="3">
        <v>6</v>
      </c>
      <c r="CN27" s="23" t="str">
        <f t="shared" si="14"/>
        <v/>
      </c>
      <c r="CO27" s="6">
        <v>45078</v>
      </c>
      <c r="CP27" s="23"/>
      <c r="CX27" s="3" t="e">
        <f>VLOOKUP(T31,CZ27:DA66,2,TRUE)</f>
        <v>#N/A</v>
      </c>
      <c r="CY27" s="74"/>
      <c r="CZ27" s="20">
        <v>43466</v>
      </c>
      <c r="DA27" s="36">
        <f t="shared" ref="DA27:DA66" si="18">IF(DB27=CZ27,1,0)</f>
        <v>0</v>
      </c>
      <c r="DB27" s="20">
        <f t="shared" si="17"/>
        <v>0</v>
      </c>
      <c r="DC27" s="21">
        <v>43497</v>
      </c>
      <c r="DD27" s="19">
        <f t="shared" si="15"/>
        <v>0</v>
      </c>
    </row>
    <row r="28" spans="1:109" ht="18" customHeight="1">
      <c r="B28" s="53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52"/>
      <c r="P28" s="752"/>
      <c r="Q28" s="752"/>
      <c r="R28" s="797"/>
      <c r="S28" s="199"/>
      <c r="T28" s="808"/>
      <c r="U28" s="12"/>
      <c r="V28" s="12"/>
      <c r="W28" s="798" t="str">
        <f t="shared" si="0"/>
        <v/>
      </c>
      <c r="X28" s="828"/>
      <c r="Y28" s="829" t="str">
        <f t="shared" si="4"/>
        <v/>
      </c>
      <c r="Z28" s="830" t="str">
        <f t="shared" si="5"/>
        <v/>
      </c>
      <c r="AA28" s="831" t="str">
        <f t="shared" si="1"/>
        <v/>
      </c>
      <c r="AB28" s="831" t="str">
        <f t="shared" si="2"/>
        <v/>
      </c>
      <c r="AC28" s="838"/>
      <c r="AD28" s="826"/>
      <c r="AE28" s="755"/>
      <c r="AF28" s="1441"/>
      <c r="AG28" s="1442"/>
      <c r="AH28" s="68" t="str">
        <f t="shared" si="3"/>
        <v/>
      </c>
      <c r="AI28" s="63"/>
      <c r="AJ28" s="63"/>
      <c r="AK28" s="63"/>
      <c r="AM28" s="38"/>
      <c r="AN28" s="38"/>
      <c r="AO28" s="84"/>
      <c r="AP28" s="2360"/>
      <c r="AQ28" s="2361"/>
      <c r="AR28" s="2361"/>
      <c r="AS28" s="2361"/>
      <c r="AT28" s="84"/>
      <c r="AU28" s="2366"/>
      <c r="AV28" s="2366"/>
      <c r="AW28" s="2366"/>
      <c r="AX28" s="2366"/>
      <c r="AY28" s="2366"/>
      <c r="AZ28" s="2366"/>
      <c r="BA28" s="38"/>
      <c r="BC28" s="37"/>
      <c r="BN28" s="9">
        <f t="shared" si="6"/>
        <v>7</v>
      </c>
      <c r="BO28" s="3" t="s">
        <v>387</v>
      </c>
      <c r="BP28" s="9">
        <f t="shared" si="7"/>
        <v>31</v>
      </c>
      <c r="BQ28" s="3">
        <v>7</v>
      </c>
      <c r="BR28" s="7">
        <f t="shared" si="8"/>
        <v>0</v>
      </c>
      <c r="BS28" s="9" t="str">
        <f t="shared" si="9"/>
        <v/>
      </c>
      <c r="BT28" s="3">
        <v>7</v>
      </c>
      <c r="BV28" s="8">
        <f t="shared" si="16"/>
        <v>0</v>
      </c>
      <c r="BX28" s="22"/>
      <c r="BY28" s="23"/>
      <c r="BZ28" s="22" t="str">
        <f t="shared" si="10"/>
        <v/>
      </c>
      <c r="CA28" s="7" t="str">
        <f t="shared" si="11"/>
        <v/>
      </c>
      <c r="CI28" s="7">
        <v>14</v>
      </c>
      <c r="CK28" s="22">
        <f t="shared" si="12"/>
        <v>0</v>
      </c>
      <c r="CL28" s="7">
        <f t="shared" si="13"/>
        <v>0</v>
      </c>
      <c r="CM28" s="3">
        <v>7</v>
      </c>
      <c r="CN28" s="23" t="str">
        <f t="shared" si="14"/>
        <v/>
      </c>
      <c r="CO28" s="6">
        <v>45108</v>
      </c>
      <c r="CP28" s="23"/>
      <c r="CY28" s="74"/>
      <c r="CZ28" s="20">
        <v>43486</v>
      </c>
      <c r="DA28" s="36">
        <f t="shared" si="18"/>
        <v>0</v>
      </c>
      <c r="DB28" s="20">
        <f t="shared" si="17"/>
        <v>0</v>
      </c>
      <c r="DC28" s="21">
        <v>43504</v>
      </c>
      <c r="DD28" s="19">
        <f t="shared" si="15"/>
        <v>0</v>
      </c>
      <c r="DE28" s="36" t="s">
        <v>388</v>
      </c>
    </row>
    <row r="29" spans="1:109" ht="18" customHeight="1">
      <c r="B29" s="53"/>
      <c r="E29" s="741"/>
      <c r="F29" s="741"/>
      <c r="G29" s="741"/>
      <c r="H29" s="741"/>
      <c r="I29" s="741"/>
      <c r="J29" s="741"/>
      <c r="K29" s="741"/>
      <c r="L29" s="741"/>
      <c r="M29" s="741"/>
      <c r="N29" s="741"/>
      <c r="O29" s="766"/>
      <c r="P29" s="766"/>
      <c r="Q29" s="766"/>
      <c r="R29" s="753"/>
      <c r="S29" s="203"/>
      <c r="T29" s="809"/>
      <c r="U29" s="12"/>
      <c r="V29" s="12"/>
      <c r="W29" s="798" t="str">
        <f t="shared" si="0"/>
        <v/>
      </c>
      <c r="X29" s="828"/>
      <c r="Y29" s="829" t="str">
        <f t="shared" si="4"/>
        <v/>
      </c>
      <c r="Z29" s="830" t="str">
        <f t="shared" si="5"/>
        <v/>
      </c>
      <c r="AA29" s="831" t="str">
        <f t="shared" si="1"/>
        <v/>
      </c>
      <c r="AB29" s="831" t="str">
        <f t="shared" si="2"/>
        <v/>
      </c>
      <c r="AC29" s="741"/>
      <c r="AD29" s="755"/>
      <c r="AE29" s="755"/>
      <c r="AF29" s="741"/>
      <c r="AG29" s="842"/>
      <c r="AH29" s="68" t="str">
        <f t="shared" si="3"/>
        <v/>
      </c>
      <c r="AI29" s="63"/>
      <c r="AJ29" s="63"/>
      <c r="AK29" s="63"/>
      <c r="AM29" s="38"/>
      <c r="AN29" s="38"/>
      <c r="AO29" s="84"/>
      <c r="AP29" s="84"/>
      <c r="AQ29" s="84"/>
      <c r="AR29" s="84"/>
      <c r="AS29" s="84"/>
      <c r="AT29" s="84"/>
      <c r="AU29" s="2366" t="e">
        <f>AV37-30</f>
        <v>#VALUE!</v>
      </c>
      <c r="AV29" s="2366"/>
      <c r="AW29" s="2366"/>
      <c r="AX29" s="2366"/>
      <c r="AY29" s="2366"/>
      <c r="AZ29" s="2366"/>
      <c r="BA29" s="38"/>
      <c r="BC29" s="37"/>
      <c r="BN29" s="9">
        <f t="shared" si="6"/>
        <v>8</v>
      </c>
      <c r="BO29" s="3" t="s">
        <v>389</v>
      </c>
      <c r="BP29" s="9">
        <f t="shared" si="7"/>
        <v>32</v>
      </c>
      <c r="BQ29" s="3">
        <v>8</v>
      </c>
      <c r="BR29" s="7">
        <f t="shared" si="8"/>
        <v>0</v>
      </c>
      <c r="BS29" s="9" t="str">
        <f t="shared" si="9"/>
        <v/>
      </c>
      <c r="BT29" s="3">
        <v>8</v>
      </c>
      <c r="BV29" s="8">
        <f t="shared" si="16"/>
        <v>0</v>
      </c>
      <c r="BX29" s="22"/>
      <c r="BY29" s="23"/>
      <c r="BZ29" s="22" t="str">
        <f t="shared" si="10"/>
        <v/>
      </c>
      <c r="CA29" s="83" t="str">
        <f t="shared" si="11"/>
        <v/>
      </c>
      <c r="CI29" s="7">
        <v>16</v>
      </c>
      <c r="CK29" s="22">
        <f t="shared" si="12"/>
        <v>0</v>
      </c>
      <c r="CL29" s="7">
        <f t="shared" si="13"/>
        <v>0</v>
      </c>
      <c r="CM29" s="3">
        <v>8</v>
      </c>
      <c r="CN29" s="23" t="str">
        <f t="shared" si="14"/>
        <v/>
      </c>
      <c r="CO29" s="6">
        <v>45139</v>
      </c>
      <c r="CP29" s="23"/>
      <c r="CY29" s="74"/>
      <c r="CZ29" s="20">
        <v>43514</v>
      </c>
      <c r="DA29" s="36">
        <f t="shared" si="18"/>
        <v>0</v>
      </c>
      <c r="DB29" s="20">
        <f t="shared" si="17"/>
        <v>0</v>
      </c>
      <c r="DC29" s="21">
        <v>43511</v>
      </c>
      <c r="DD29" s="19">
        <f t="shared" si="15"/>
        <v>0</v>
      </c>
      <c r="DE29" s="19" t="s">
        <v>388</v>
      </c>
    </row>
    <row r="30" spans="1:109" ht="18" customHeight="1">
      <c r="B30" s="53"/>
      <c r="E30" s="741"/>
      <c r="F30" s="741"/>
      <c r="G30" s="741"/>
      <c r="H30" s="741"/>
      <c r="I30" s="741"/>
      <c r="J30" s="741"/>
      <c r="K30" s="741"/>
      <c r="L30" s="741"/>
      <c r="M30" s="741"/>
      <c r="N30" s="741"/>
      <c r="O30" s="741"/>
      <c r="P30" s="741"/>
      <c r="Q30" s="741"/>
      <c r="R30" s="741"/>
      <c r="T30" s="810"/>
      <c r="U30" s="12"/>
      <c r="V30" s="12"/>
      <c r="W30" s="798" t="str">
        <f t="shared" si="0"/>
        <v/>
      </c>
      <c r="X30" s="828"/>
      <c r="Y30" s="829" t="str">
        <f t="shared" si="4"/>
        <v/>
      </c>
      <c r="Z30" s="830" t="str">
        <f t="shared" si="5"/>
        <v/>
      </c>
      <c r="AA30" s="831" t="str">
        <f t="shared" si="1"/>
        <v/>
      </c>
      <c r="AB30" s="831" t="str">
        <f t="shared" si="2"/>
        <v/>
      </c>
      <c r="AC30" s="741"/>
      <c r="AD30" s="755"/>
      <c r="AE30" s="755"/>
      <c r="AF30" s="741"/>
      <c r="AG30" s="842"/>
      <c r="AH30" s="68" t="str">
        <f t="shared" si="3"/>
        <v/>
      </c>
      <c r="AI30" s="63"/>
      <c r="AJ30" s="63"/>
      <c r="AK30" s="63"/>
      <c r="AM30" s="38"/>
      <c r="AN30" s="38"/>
      <c r="AO30" s="38"/>
      <c r="AP30" s="38"/>
      <c r="AQ30" s="38"/>
      <c r="AR30" s="38"/>
      <c r="AS30" s="38"/>
      <c r="AT30" s="38"/>
      <c r="AU30" s="2366"/>
      <c r="AV30" s="2366"/>
      <c r="AW30" s="2366"/>
      <c r="AX30" s="2366"/>
      <c r="AY30" s="2366"/>
      <c r="AZ30" s="2366"/>
      <c r="BA30" s="38"/>
      <c r="BC30" s="37"/>
      <c r="BN30" s="9">
        <f t="shared" si="6"/>
        <v>9</v>
      </c>
      <c r="BO30" s="3" t="s">
        <v>390</v>
      </c>
      <c r="BP30" s="9">
        <f t="shared" si="7"/>
        <v>33</v>
      </c>
      <c r="BQ30" s="3">
        <v>9</v>
      </c>
      <c r="BR30" s="7">
        <f t="shared" si="8"/>
        <v>0</v>
      </c>
      <c r="BS30" s="9" t="str">
        <f t="shared" si="9"/>
        <v/>
      </c>
      <c r="BT30" s="3">
        <v>9</v>
      </c>
      <c r="BV30" s="8">
        <f t="shared" si="16"/>
        <v>0</v>
      </c>
      <c r="BX30" s="22"/>
      <c r="BY30" s="23"/>
      <c r="BZ30" s="22" t="str">
        <f t="shared" si="10"/>
        <v/>
      </c>
      <c r="CA30" s="7" t="str">
        <f t="shared" si="11"/>
        <v/>
      </c>
      <c r="CI30" s="7">
        <v>18</v>
      </c>
      <c r="CK30" s="22">
        <f t="shared" si="12"/>
        <v>0</v>
      </c>
      <c r="CL30" s="7">
        <f t="shared" si="13"/>
        <v>0</v>
      </c>
      <c r="CM30" s="3">
        <v>9</v>
      </c>
      <c r="CN30" s="23" t="str">
        <f t="shared" si="14"/>
        <v/>
      </c>
      <c r="CO30" s="6">
        <v>45170</v>
      </c>
      <c r="CP30" s="23"/>
      <c r="CY30" s="74"/>
      <c r="CZ30" s="20">
        <v>43612</v>
      </c>
      <c r="DA30" s="36">
        <f t="shared" si="18"/>
        <v>0</v>
      </c>
      <c r="DB30" s="20">
        <f t="shared" si="17"/>
        <v>0</v>
      </c>
      <c r="DC30" s="21">
        <v>43518</v>
      </c>
      <c r="DD30" s="19">
        <f t="shared" si="15"/>
        <v>0</v>
      </c>
    </row>
    <row r="31" spans="1:109" ht="18" customHeight="1">
      <c r="B31" s="53"/>
      <c r="E31" s="741"/>
      <c r="F31" s="741"/>
      <c r="G31" s="741"/>
      <c r="H31" s="741"/>
      <c r="I31" s="741"/>
      <c r="J31" s="798"/>
      <c r="K31" s="741"/>
      <c r="L31" s="741"/>
      <c r="M31" s="747"/>
      <c r="N31" s="747"/>
      <c r="O31" s="747"/>
      <c r="P31" s="747"/>
      <c r="Q31" s="747"/>
      <c r="R31" s="747"/>
      <c r="S31" s="82"/>
      <c r="T31" s="811"/>
      <c r="U31" s="12"/>
      <c r="V31" s="12"/>
      <c r="W31" s="798" t="str">
        <f t="shared" si="0"/>
        <v/>
      </c>
      <c r="X31" s="828"/>
      <c r="Y31" s="829" t="str">
        <f t="shared" si="4"/>
        <v/>
      </c>
      <c r="Z31" s="830" t="str">
        <f t="shared" si="5"/>
        <v/>
      </c>
      <c r="AA31" s="831" t="str">
        <f t="shared" si="1"/>
        <v/>
      </c>
      <c r="AB31" s="831" t="str">
        <f t="shared" si="2"/>
        <v/>
      </c>
      <c r="AC31" s="741"/>
      <c r="AD31" s="755"/>
      <c r="AE31" s="755"/>
      <c r="AF31" s="741"/>
      <c r="AG31" s="842"/>
      <c r="AH31" s="68" t="str">
        <f t="shared" si="3"/>
        <v/>
      </c>
      <c r="AI31" s="63"/>
      <c r="AJ31" s="63"/>
      <c r="AK31" s="63"/>
      <c r="AM31" s="2331"/>
      <c r="AN31" s="2331"/>
      <c r="AO31" s="2331"/>
      <c r="AP31" s="2331"/>
      <c r="AQ31" s="2331"/>
      <c r="AR31" s="2331"/>
      <c r="AS31" s="2331"/>
      <c r="AT31" s="80"/>
      <c r="AU31" s="2331"/>
      <c r="AV31" s="2331"/>
      <c r="AW31" s="2331"/>
      <c r="AX31" s="2331"/>
      <c r="AY31" s="2331"/>
      <c r="AZ31" s="2331"/>
      <c r="BA31" s="2331"/>
      <c r="BC31" s="81"/>
      <c r="BH31" s="80"/>
      <c r="BI31" s="80"/>
      <c r="BK31" s="80"/>
      <c r="BL31" s="80"/>
      <c r="BM31" s="80"/>
      <c r="BN31" s="9">
        <f t="shared" si="6"/>
        <v>10</v>
      </c>
      <c r="BO31" s="3" t="s">
        <v>391</v>
      </c>
      <c r="BP31" s="9">
        <f t="shared" si="7"/>
        <v>34</v>
      </c>
      <c r="BQ31" s="3">
        <v>10</v>
      </c>
      <c r="BR31" s="7">
        <f t="shared" si="8"/>
        <v>0</v>
      </c>
      <c r="BS31" s="9" t="str">
        <f t="shared" si="9"/>
        <v/>
      </c>
      <c r="BT31" s="3">
        <v>10</v>
      </c>
      <c r="BU31" s="80"/>
      <c r="BV31" s="8">
        <f t="shared" si="16"/>
        <v>0</v>
      </c>
      <c r="BX31" s="22"/>
      <c r="BY31" s="23"/>
      <c r="BZ31" s="22" t="str">
        <f t="shared" si="10"/>
        <v/>
      </c>
      <c r="CA31" s="7" t="str">
        <f t="shared" si="11"/>
        <v/>
      </c>
      <c r="CI31" s="7">
        <v>20</v>
      </c>
      <c r="CK31" s="22">
        <f t="shared" si="12"/>
        <v>0</v>
      </c>
      <c r="CL31" s="7">
        <f t="shared" si="13"/>
        <v>0</v>
      </c>
      <c r="CM31" s="3">
        <v>10</v>
      </c>
      <c r="CN31" s="23" t="str">
        <f t="shared" si="14"/>
        <v/>
      </c>
      <c r="CO31" s="6">
        <v>45200</v>
      </c>
      <c r="CP31" s="23"/>
      <c r="CY31" s="74"/>
      <c r="CZ31" s="20">
        <v>43650</v>
      </c>
      <c r="DA31" s="36">
        <f t="shared" si="18"/>
        <v>0</v>
      </c>
      <c r="DB31" s="20">
        <f t="shared" si="17"/>
        <v>0</v>
      </c>
      <c r="DC31" s="21">
        <v>43525</v>
      </c>
      <c r="DD31" s="19">
        <f t="shared" si="15"/>
        <v>0</v>
      </c>
    </row>
    <row r="32" spans="1:109" ht="18" customHeight="1">
      <c r="B32" s="53"/>
      <c r="E32" s="741"/>
      <c r="F32" s="741"/>
      <c r="G32" s="741"/>
      <c r="H32" s="741"/>
      <c r="I32" s="741"/>
      <c r="J32" s="798"/>
      <c r="K32" s="741"/>
      <c r="L32" s="741"/>
      <c r="M32" s="741"/>
      <c r="N32" s="741"/>
      <c r="O32" s="741"/>
      <c r="P32" s="741"/>
      <c r="Q32" s="741"/>
      <c r="R32" s="741"/>
      <c r="T32" s="810"/>
      <c r="U32" s="12"/>
      <c r="V32" s="12"/>
      <c r="W32" s="798" t="str">
        <f t="shared" si="0"/>
        <v/>
      </c>
      <c r="X32" s="828"/>
      <c r="Y32" s="829" t="str">
        <f t="shared" si="4"/>
        <v/>
      </c>
      <c r="Z32" s="830" t="str">
        <f t="shared" si="5"/>
        <v/>
      </c>
      <c r="AA32" s="831" t="str">
        <f t="shared" si="1"/>
        <v/>
      </c>
      <c r="AB32" s="831" t="str">
        <f t="shared" si="2"/>
        <v/>
      </c>
      <c r="AC32" s="741"/>
      <c r="AD32" s="755"/>
      <c r="AE32" s="755"/>
      <c r="AF32" s="741"/>
      <c r="AG32" s="842"/>
      <c r="AH32" s="68" t="str">
        <f t="shared" si="3"/>
        <v/>
      </c>
      <c r="AI32" s="63"/>
      <c r="AJ32" s="63"/>
      <c r="AK32" s="63"/>
      <c r="AM32" s="67"/>
      <c r="AN32" s="67"/>
      <c r="AO32" s="67"/>
      <c r="AP32" s="67"/>
      <c r="AQ32" s="67"/>
      <c r="AR32" s="67"/>
      <c r="AS32" s="67"/>
      <c r="AT32" s="79"/>
      <c r="AU32" s="67"/>
      <c r="AV32" s="67"/>
      <c r="AW32" s="67"/>
      <c r="AX32" s="67"/>
      <c r="AY32" s="67"/>
      <c r="AZ32" s="67"/>
      <c r="BA32" s="67"/>
      <c r="BC32" s="37"/>
      <c r="BN32" s="9">
        <f t="shared" si="6"/>
        <v>11</v>
      </c>
      <c r="BO32" s="3" t="s">
        <v>392</v>
      </c>
      <c r="BP32" s="9">
        <f t="shared" si="7"/>
        <v>37</v>
      </c>
      <c r="BQ32" s="3">
        <v>11</v>
      </c>
      <c r="BR32" s="7">
        <f t="shared" si="8"/>
        <v>0</v>
      </c>
      <c r="BS32" s="9" t="str">
        <f t="shared" si="9"/>
        <v/>
      </c>
      <c r="BT32" s="3">
        <v>11</v>
      </c>
      <c r="BV32" s="8">
        <f t="shared" si="16"/>
        <v>0</v>
      </c>
      <c r="BX32" s="22"/>
      <c r="BY32" s="23"/>
      <c r="BZ32" s="22" t="str">
        <f t="shared" si="10"/>
        <v/>
      </c>
      <c r="CA32" s="7" t="str">
        <f t="shared" si="11"/>
        <v/>
      </c>
      <c r="CI32" s="7">
        <v>22</v>
      </c>
      <c r="CK32" s="22">
        <f t="shared" si="12"/>
        <v>0</v>
      </c>
      <c r="CL32" s="7">
        <f t="shared" si="13"/>
        <v>0</v>
      </c>
      <c r="CM32" s="3">
        <v>11</v>
      </c>
      <c r="CN32" s="23" t="str">
        <f t="shared" si="14"/>
        <v/>
      </c>
      <c r="CO32" s="6">
        <v>45231</v>
      </c>
      <c r="CP32" s="23"/>
      <c r="CZ32" s="5">
        <v>43710</v>
      </c>
      <c r="DA32" s="36">
        <f t="shared" si="18"/>
        <v>0</v>
      </c>
      <c r="DB32" s="20">
        <f t="shared" si="17"/>
        <v>0</v>
      </c>
      <c r="DC32" s="21">
        <v>43532</v>
      </c>
      <c r="DD32" s="19">
        <f t="shared" si="15"/>
        <v>0</v>
      </c>
    </row>
    <row r="33" spans="2:108" ht="18" customHeight="1">
      <c r="B33" s="53"/>
      <c r="E33" s="741"/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T33" s="810"/>
      <c r="U33" s="12"/>
      <c r="V33" s="12"/>
      <c r="W33" s="798" t="str">
        <f t="shared" si="0"/>
        <v/>
      </c>
      <c r="X33" s="828"/>
      <c r="Y33" s="829" t="str">
        <f t="shared" si="4"/>
        <v/>
      </c>
      <c r="Z33" s="830" t="str">
        <f t="shared" si="5"/>
        <v/>
      </c>
      <c r="AA33" s="831" t="str">
        <f t="shared" si="1"/>
        <v/>
      </c>
      <c r="AB33" s="831" t="str">
        <f t="shared" si="2"/>
        <v/>
      </c>
      <c r="AC33" s="741"/>
      <c r="AD33" s="755"/>
      <c r="AE33" s="755"/>
      <c r="AF33" s="741"/>
      <c r="AG33" s="842"/>
      <c r="AH33" s="68" t="str">
        <f t="shared" si="3"/>
        <v/>
      </c>
      <c r="AI33" s="63"/>
      <c r="AJ33" s="63"/>
      <c r="AK33" s="63"/>
      <c r="AM33" s="38"/>
      <c r="AN33" s="38"/>
      <c r="AO33" s="38"/>
      <c r="AP33" s="38"/>
      <c r="AQ33" s="38"/>
      <c r="AR33" s="38">
        <v>20</v>
      </c>
      <c r="AS33" s="38"/>
      <c r="AT33" s="76"/>
      <c r="AU33" s="2366" t="str">
        <f>IF(N21="","",IF(N21=20,AU27,IF(N21=30,AU29)))</f>
        <v/>
      </c>
      <c r="AV33" s="2366"/>
      <c r="AW33" s="2366"/>
      <c r="AX33" s="2366"/>
      <c r="AY33" s="2366"/>
      <c r="AZ33" s="2366"/>
      <c r="BA33" s="38"/>
      <c r="BC33" s="37"/>
      <c r="BN33" s="9">
        <f t="shared" si="6"/>
        <v>12</v>
      </c>
      <c r="BO33" s="3" t="s">
        <v>393</v>
      </c>
      <c r="BP33" s="9">
        <f t="shared" si="7"/>
        <v>38</v>
      </c>
      <c r="BQ33" s="3">
        <v>12</v>
      </c>
      <c r="BR33" s="7">
        <f t="shared" si="8"/>
        <v>0</v>
      </c>
      <c r="BS33" s="9" t="str">
        <f t="shared" si="9"/>
        <v/>
      </c>
      <c r="BT33" s="3">
        <v>12</v>
      </c>
      <c r="BV33" s="8">
        <f t="shared" si="16"/>
        <v>0</v>
      </c>
      <c r="BX33" s="22"/>
      <c r="BY33" s="23"/>
      <c r="BZ33" s="22" t="str">
        <f t="shared" si="10"/>
        <v/>
      </c>
      <c r="CA33" s="7" t="str">
        <f t="shared" si="11"/>
        <v/>
      </c>
      <c r="CI33" s="7">
        <v>24</v>
      </c>
      <c r="CK33" s="22">
        <f t="shared" si="12"/>
        <v>0</v>
      </c>
      <c r="CL33" s="7">
        <f t="shared" si="13"/>
        <v>0</v>
      </c>
      <c r="CM33" s="3">
        <v>12</v>
      </c>
      <c r="CN33" s="23" t="str">
        <f t="shared" si="14"/>
        <v/>
      </c>
      <c r="CO33" s="6">
        <v>45261</v>
      </c>
      <c r="CP33" s="23"/>
      <c r="CX33" s="74"/>
      <c r="CY33" s="78"/>
      <c r="CZ33" s="77">
        <v>43752</v>
      </c>
      <c r="DA33" s="36">
        <f t="shared" si="18"/>
        <v>0</v>
      </c>
      <c r="DB33" s="20">
        <f t="shared" si="17"/>
        <v>0</v>
      </c>
      <c r="DC33" s="21">
        <v>43539</v>
      </c>
      <c r="DD33" s="19">
        <f t="shared" si="15"/>
        <v>0</v>
      </c>
    </row>
    <row r="34" spans="2:108" ht="18" customHeight="1">
      <c r="B34" s="53"/>
      <c r="G34" s="795"/>
      <c r="H34" s="795"/>
      <c r="I34" s="795"/>
      <c r="J34" s="795"/>
      <c r="K34" s="795"/>
      <c r="L34" s="795"/>
      <c r="M34" s="795"/>
      <c r="N34" s="795"/>
      <c r="O34" s="795"/>
      <c r="P34" s="795"/>
      <c r="Q34" s="795"/>
      <c r="R34" s="795"/>
      <c r="S34" s="795"/>
      <c r="T34" s="812"/>
      <c r="U34" s="12"/>
      <c r="V34" s="12"/>
      <c r="W34" s="798" t="str">
        <f t="shared" si="0"/>
        <v/>
      </c>
      <c r="X34" s="828"/>
      <c r="Y34" s="829" t="str">
        <f t="shared" si="4"/>
        <v/>
      </c>
      <c r="Z34" s="830" t="str">
        <f t="shared" si="5"/>
        <v/>
      </c>
      <c r="AA34" s="831" t="str">
        <f t="shared" si="1"/>
        <v/>
      </c>
      <c r="AB34" s="831" t="str">
        <f t="shared" si="2"/>
        <v/>
      </c>
      <c r="AC34" s="741"/>
      <c r="AD34" s="755"/>
      <c r="AE34" s="755"/>
      <c r="AF34" s="741"/>
      <c r="AG34" s="842"/>
      <c r="AH34" s="68" t="str">
        <f t="shared" si="3"/>
        <v/>
      </c>
      <c r="AI34" s="63"/>
      <c r="AJ34" s="63"/>
      <c r="AK34" s="63"/>
      <c r="AM34" s="38"/>
      <c r="AN34" s="38"/>
      <c r="AO34" s="38"/>
      <c r="AP34" s="38"/>
      <c r="AQ34" s="38"/>
      <c r="AR34" s="38">
        <v>30</v>
      </c>
      <c r="AS34" s="38"/>
      <c r="AT34" s="38"/>
      <c r="AU34" s="2366"/>
      <c r="AV34" s="2366"/>
      <c r="AW34" s="2366"/>
      <c r="AX34" s="2366"/>
      <c r="AY34" s="2366"/>
      <c r="AZ34" s="2366"/>
      <c r="BA34" s="38"/>
      <c r="BC34" s="37"/>
      <c r="BN34" s="9">
        <f t="shared" si="6"/>
        <v>13</v>
      </c>
      <c r="BO34" s="3" t="s">
        <v>394</v>
      </c>
      <c r="BP34" s="9">
        <f t="shared" si="7"/>
        <v>39</v>
      </c>
      <c r="BQ34" s="3">
        <v>13</v>
      </c>
      <c r="BR34" s="7">
        <f t="shared" si="8"/>
        <v>0</v>
      </c>
      <c r="BS34" s="9" t="str">
        <f t="shared" si="9"/>
        <v/>
      </c>
      <c r="BT34" s="3">
        <v>13</v>
      </c>
      <c r="BV34" s="8">
        <f t="shared" si="16"/>
        <v>0</v>
      </c>
      <c r="BX34" s="22"/>
      <c r="BY34" s="23"/>
      <c r="BZ34" s="55" t="str">
        <f t="shared" si="10"/>
        <v/>
      </c>
      <c r="CA34" s="7" t="str">
        <f t="shared" si="11"/>
        <v/>
      </c>
      <c r="CB34" s="39"/>
      <c r="CC34" s="39"/>
      <c r="CI34" s="7">
        <v>26</v>
      </c>
      <c r="CK34" s="22">
        <f t="shared" si="12"/>
        <v>0</v>
      </c>
      <c r="CL34" s="7">
        <f t="shared" si="13"/>
        <v>0</v>
      </c>
      <c r="CM34" s="3">
        <v>13</v>
      </c>
      <c r="CN34" s="23" t="str">
        <f t="shared" si="14"/>
        <v/>
      </c>
      <c r="CO34" s="6">
        <v>45292</v>
      </c>
      <c r="CP34" s="23"/>
      <c r="CX34" s="74"/>
      <c r="CY34" s="78"/>
      <c r="CZ34" s="77">
        <v>43780</v>
      </c>
      <c r="DA34" s="36">
        <f t="shared" si="18"/>
        <v>0</v>
      </c>
      <c r="DB34" s="20">
        <f t="shared" si="17"/>
        <v>0</v>
      </c>
      <c r="DC34" s="21">
        <v>43546</v>
      </c>
      <c r="DD34" s="19">
        <f t="shared" si="15"/>
        <v>0</v>
      </c>
    </row>
    <row r="35" spans="2:108" ht="18" customHeight="1">
      <c r="B35" s="53"/>
      <c r="G35" s="795"/>
      <c r="H35" s="795"/>
      <c r="I35" s="795"/>
      <c r="J35" s="795"/>
      <c r="K35" s="795"/>
      <c r="L35" s="795"/>
      <c r="M35" s="795"/>
      <c r="N35" s="795"/>
      <c r="O35" s="795"/>
      <c r="P35" s="795"/>
      <c r="Q35" s="795"/>
      <c r="R35" s="795"/>
      <c r="S35" s="795"/>
      <c r="T35" s="812"/>
      <c r="U35" s="12"/>
      <c r="V35" s="12"/>
      <c r="W35" s="798" t="str">
        <f t="shared" si="0"/>
        <v/>
      </c>
      <c r="X35" s="828"/>
      <c r="Y35" s="829" t="str">
        <f t="shared" si="4"/>
        <v/>
      </c>
      <c r="Z35" s="830" t="str">
        <f t="shared" si="5"/>
        <v/>
      </c>
      <c r="AA35" s="831" t="str">
        <f t="shared" si="1"/>
        <v/>
      </c>
      <c r="AB35" s="831" t="str">
        <f t="shared" si="2"/>
        <v/>
      </c>
      <c r="AC35" s="741"/>
      <c r="AD35" s="755"/>
      <c r="AE35" s="755"/>
      <c r="AF35" s="741"/>
      <c r="AG35" s="842"/>
      <c r="AH35" s="68" t="str">
        <f t="shared" si="3"/>
        <v/>
      </c>
      <c r="AI35" s="63"/>
      <c r="AJ35" s="63"/>
      <c r="AK35" s="63"/>
      <c r="AM35" s="38"/>
      <c r="AN35" s="38"/>
      <c r="AO35" s="84" t="b">
        <v>0</v>
      </c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C35" s="37"/>
      <c r="BN35" s="9">
        <f t="shared" si="6"/>
        <v>14</v>
      </c>
      <c r="BO35" s="3" t="s">
        <v>395</v>
      </c>
      <c r="BP35" s="9">
        <f t="shared" si="7"/>
        <v>40</v>
      </c>
      <c r="BQ35" s="3">
        <v>14</v>
      </c>
      <c r="BR35" s="7">
        <f t="shared" si="8"/>
        <v>0</v>
      </c>
      <c r="BS35" s="9" t="str">
        <f t="shared" si="9"/>
        <v/>
      </c>
      <c r="BT35" s="3">
        <v>14</v>
      </c>
      <c r="BV35" s="8">
        <f t="shared" si="16"/>
        <v>0</v>
      </c>
      <c r="BX35" s="22"/>
      <c r="BY35" s="23"/>
      <c r="BZ35" s="55" t="str">
        <f t="shared" si="10"/>
        <v/>
      </c>
      <c r="CA35" s="7" t="str">
        <f t="shared" si="11"/>
        <v/>
      </c>
      <c r="CB35" s="39"/>
      <c r="CC35" s="39"/>
      <c r="CI35" s="7">
        <v>28</v>
      </c>
      <c r="CK35" s="22">
        <f t="shared" si="12"/>
        <v>0</v>
      </c>
      <c r="CL35" s="7">
        <f t="shared" si="13"/>
        <v>0</v>
      </c>
      <c r="CM35" s="3">
        <v>14</v>
      </c>
      <c r="CN35" s="23" t="str">
        <f t="shared" si="14"/>
        <v/>
      </c>
      <c r="CO35" s="6">
        <v>45323</v>
      </c>
      <c r="CP35" s="23"/>
      <c r="CX35" s="74"/>
      <c r="CY35" s="78"/>
      <c r="CZ35" s="77">
        <v>43797</v>
      </c>
      <c r="DA35" s="36">
        <f t="shared" si="18"/>
        <v>0</v>
      </c>
      <c r="DB35" s="20">
        <f t="shared" si="17"/>
        <v>0</v>
      </c>
      <c r="DC35" s="21">
        <v>43553</v>
      </c>
      <c r="DD35" s="19">
        <f t="shared" si="15"/>
        <v>0</v>
      </c>
    </row>
    <row r="36" spans="2:108" ht="18" customHeight="1" thickBot="1">
      <c r="B36" s="53"/>
      <c r="H36" s="12"/>
      <c r="I36" s="12"/>
      <c r="J36" s="52"/>
      <c r="T36" s="811"/>
      <c r="U36" s="12"/>
      <c r="V36" s="12"/>
      <c r="W36" s="798" t="str">
        <f t="shared" si="0"/>
        <v/>
      </c>
      <c r="X36" s="828"/>
      <c r="Y36" s="829" t="str">
        <f t="shared" si="4"/>
        <v/>
      </c>
      <c r="Z36" s="830" t="str">
        <f t="shared" si="5"/>
        <v/>
      </c>
      <c r="AA36" s="831" t="str">
        <f t="shared" si="1"/>
        <v/>
      </c>
      <c r="AB36" s="831" t="str">
        <f t="shared" si="2"/>
        <v/>
      </c>
      <c r="AC36" s="741"/>
      <c r="AD36" s="755"/>
      <c r="AE36" s="755"/>
      <c r="AF36" s="741"/>
      <c r="AG36" s="842"/>
      <c r="AH36" s="68" t="str">
        <f t="shared" si="3"/>
        <v/>
      </c>
      <c r="AI36" s="63"/>
      <c r="AJ36" s="63"/>
      <c r="AK36" s="63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C36" s="37"/>
      <c r="BN36" s="9">
        <f t="shared" si="6"/>
        <v>15</v>
      </c>
      <c r="BO36" s="3" t="s">
        <v>396</v>
      </c>
      <c r="BP36" s="9">
        <f t="shared" si="7"/>
        <v>41</v>
      </c>
      <c r="BQ36" s="3">
        <v>15</v>
      </c>
      <c r="BR36" s="7">
        <f t="shared" si="8"/>
        <v>0</v>
      </c>
      <c r="BS36" s="9" t="str">
        <f t="shared" si="9"/>
        <v/>
      </c>
      <c r="BT36" s="3">
        <v>15</v>
      </c>
      <c r="BV36" s="8">
        <f t="shared" si="16"/>
        <v>0</v>
      </c>
      <c r="BX36" s="22"/>
      <c r="BY36" s="23"/>
      <c r="BZ36" s="55" t="str">
        <f t="shared" si="10"/>
        <v/>
      </c>
      <c r="CA36" s="7" t="str">
        <f t="shared" si="11"/>
        <v/>
      </c>
      <c r="CB36" s="39"/>
      <c r="CC36" s="39"/>
      <c r="CI36" s="7">
        <v>30</v>
      </c>
      <c r="CK36" s="22">
        <f t="shared" si="12"/>
        <v>0</v>
      </c>
      <c r="CL36" s="7">
        <f t="shared" si="13"/>
        <v>0</v>
      </c>
      <c r="CM36" s="3">
        <v>15</v>
      </c>
      <c r="CN36" s="23" t="str">
        <f t="shared" si="14"/>
        <v/>
      </c>
      <c r="CO36" s="6">
        <v>45352</v>
      </c>
      <c r="CP36" s="23"/>
      <c r="CX36" s="74"/>
      <c r="CY36" s="78"/>
      <c r="CZ36" s="77">
        <v>43824</v>
      </c>
      <c r="DA36" s="36">
        <f t="shared" si="18"/>
        <v>0</v>
      </c>
      <c r="DB36" s="20">
        <f t="shared" si="17"/>
        <v>0</v>
      </c>
      <c r="DC36" s="21">
        <v>43560</v>
      </c>
      <c r="DD36" s="19">
        <f t="shared" si="15"/>
        <v>0</v>
      </c>
    </row>
    <row r="37" spans="2:108" ht="18" customHeight="1" thickBot="1">
      <c r="B37" s="53"/>
      <c r="H37" s="12"/>
      <c r="I37" s="12"/>
      <c r="J37" s="12"/>
      <c r="T37" s="811"/>
      <c r="U37" s="12"/>
      <c r="V37" s="12"/>
      <c r="W37" s="798" t="str">
        <f t="shared" si="0"/>
        <v/>
      </c>
      <c r="X37" s="828"/>
      <c r="Y37" s="829" t="str">
        <f t="shared" si="4"/>
        <v/>
      </c>
      <c r="Z37" s="830" t="str">
        <f t="shared" si="5"/>
        <v/>
      </c>
      <c r="AA37" s="831" t="str">
        <f t="shared" si="1"/>
        <v/>
      </c>
      <c r="AB37" s="831" t="str">
        <f t="shared" si="2"/>
        <v/>
      </c>
      <c r="AC37" s="741"/>
      <c r="AD37" s="755"/>
      <c r="AE37" s="755"/>
      <c r="AF37" s="741"/>
      <c r="AG37" s="842"/>
      <c r="AH37" s="68" t="str">
        <f t="shared" si="3"/>
        <v/>
      </c>
      <c r="AI37" s="63"/>
      <c r="AJ37" s="63"/>
      <c r="AK37" s="63"/>
      <c r="AM37" s="38"/>
      <c r="AN37" s="38"/>
      <c r="AO37" s="38"/>
      <c r="AP37" s="38"/>
      <c r="AQ37" s="38"/>
      <c r="AR37" s="2329" t="str">
        <f>IF(AV37="",""," Terminal Leave Starts: ")</f>
        <v/>
      </c>
      <c r="AS37" s="2329"/>
      <c r="AT37" s="2329"/>
      <c r="AU37" s="2329"/>
      <c r="AV37" s="2365" t="str">
        <f>IF(N20="","",N19-N20+1)</f>
        <v/>
      </c>
      <c r="AW37" s="2365"/>
      <c r="AX37" s="2365"/>
      <c r="AY37" s="2365"/>
      <c r="AZ37" s="38"/>
      <c r="BA37" s="38"/>
      <c r="BC37" s="37"/>
      <c r="BN37" s="9">
        <f t="shared" si="6"/>
        <v>16</v>
      </c>
      <c r="BO37" s="3" t="s">
        <v>397</v>
      </c>
      <c r="BP37" s="9">
        <f t="shared" si="7"/>
        <v>44</v>
      </c>
      <c r="BQ37" s="3">
        <v>16</v>
      </c>
      <c r="BR37" s="7">
        <f t="shared" si="8"/>
        <v>0</v>
      </c>
      <c r="BS37" s="9" t="str">
        <f t="shared" si="9"/>
        <v/>
      </c>
      <c r="BT37" s="3">
        <v>16</v>
      </c>
      <c r="BV37" s="8">
        <f t="shared" si="16"/>
        <v>0</v>
      </c>
      <c r="BX37" s="22"/>
      <c r="BY37" s="23"/>
      <c r="BZ37" s="55" t="str">
        <f t="shared" si="10"/>
        <v/>
      </c>
      <c r="CA37" s="7" t="str">
        <f t="shared" si="11"/>
        <v/>
      </c>
      <c r="CB37" s="39"/>
      <c r="CC37" s="39"/>
      <c r="CI37" s="7">
        <v>32</v>
      </c>
      <c r="CK37" s="22">
        <f t="shared" si="12"/>
        <v>0</v>
      </c>
      <c r="CL37" s="7">
        <f t="shared" si="13"/>
        <v>0</v>
      </c>
      <c r="CM37" s="3">
        <v>16</v>
      </c>
      <c r="CN37" s="23" t="str">
        <f t="shared" si="14"/>
        <v/>
      </c>
      <c r="CO37" s="6">
        <v>45383</v>
      </c>
      <c r="CP37" s="23"/>
      <c r="CX37" s="74"/>
      <c r="CY37" s="78"/>
      <c r="CZ37" s="77">
        <v>43831</v>
      </c>
      <c r="DA37" s="36">
        <f t="shared" si="18"/>
        <v>0</v>
      </c>
      <c r="DB37" s="20">
        <f t="shared" si="17"/>
        <v>0</v>
      </c>
      <c r="DC37" s="21">
        <v>43567</v>
      </c>
      <c r="DD37" s="19">
        <f t="shared" si="15"/>
        <v>0</v>
      </c>
    </row>
    <row r="38" spans="2:108" ht="18" customHeight="1">
      <c r="B38" s="53"/>
      <c r="G38" s="2338"/>
      <c r="H38" s="2338"/>
      <c r="I38" s="2338"/>
      <c r="J38" s="2338"/>
      <c r="K38" s="2338"/>
      <c r="L38" s="1433"/>
      <c r="M38" s="764"/>
      <c r="N38" s="772"/>
      <c r="T38" s="813"/>
      <c r="U38" s="12"/>
      <c r="V38" s="12"/>
      <c r="W38" s="798" t="str">
        <f t="shared" si="0"/>
        <v/>
      </c>
      <c r="X38" s="828"/>
      <c r="Y38" s="829" t="str">
        <f t="shared" si="4"/>
        <v/>
      </c>
      <c r="Z38" s="830" t="str">
        <f t="shared" si="5"/>
        <v/>
      </c>
      <c r="AA38" s="831" t="str">
        <f t="shared" si="1"/>
        <v/>
      </c>
      <c r="AB38" s="831" t="str">
        <f t="shared" si="2"/>
        <v/>
      </c>
      <c r="AC38" s="741"/>
      <c r="AD38" s="755"/>
      <c r="AE38" s="755"/>
      <c r="AF38" s="741"/>
      <c r="AG38" s="842"/>
      <c r="AH38" s="68" t="str">
        <f t="shared" si="3"/>
        <v/>
      </c>
      <c r="AI38" s="63"/>
      <c r="AJ38" s="63"/>
      <c r="AK38" s="63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C38" s="37"/>
      <c r="BN38" s="9">
        <f t="shared" si="6"/>
        <v>17</v>
      </c>
      <c r="BO38" s="3" t="s">
        <v>398</v>
      </c>
      <c r="BP38" s="9">
        <f t="shared" si="7"/>
        <v>45</v>
      </c>
      <c r="BQ38" s="3">
        <v>17</v>
      </c>
      <c r="BR38" s="7">
        <f t="shared" si="8"/>
        <v>0</v>
      </c>
      <c r="BS38" s="9" t="str">
        <f t="shared" si="9"/>
        <v/>
      </c>
      <c r="BT38" s="3">
        <v>17</v>
      </c>
      <c r="BV38" s="8">
        <f t="shared" si="16"/>
        <v>0</v>
      </c>
      <c r="BX38" s="22"/>
      <c r="BY38" s="23"/>
      <c r="BZ38" s="55" t="str">
        <f t="shared" si="10"/>
        <v/>
      </c>
      <c r="CA38" s="7" t="str">
        <f t="shared" si="11"/>
        <v/>
      </c>
      <c r="CB38" s="39"/>
      <c r="CC38" s="39"/>
      <c r="CI38" s="7">
        <v>34</v>
      </c>
      <c r="CK38" s="22">
        <f t="shared" si="12"/>
        <v>0</v>
      </c>
      <c r="CL38" s="7">
        <f t="shared" si="13"/>
        <v>0</v>
      </c>
      <c r="CM38" s="3">
        <v>17</v>
      </c>
      <c r="CN38" s="23" t="str">
        <f t="shared" si="14"/>
        <v/>
      </c>
      <c r="CO38" s="6">
        <v>45413</v>
      </c>
      <c r="CP38" s="23"/>
      <c r="CX38" s="74"/>
      <c r="CY38" s="78"/>
      <c r="CZ38" s="77">
        <v>43850</v>
      </c>
      <c r="DA38" s="36">
        <f t="shared" si="18"/>
        <v>0</v>
      </c>
      <c r="DB38" s="20">
        <f t="shared" si="17"/>
        <v>0</v>
      </c>
      <c r="DC38" s="21">
        <v>43574</v>
      </c>
      <c r="DD38" s="19">
        <f t="shared" si="15"/>
        <v>0</v>
      </c>
    </row>
    <row r="39" spans="2:108" ht="18" customHeight="1">
      <c r="B39" s="53"/>
      <c r="G39" s="741"/>
      <c r="H39" s="741"/>
      <c r="I39" s="741"/>
      <c r="J39" s="750"/>
      <c r="K39" s="741"/>
      <c r="L39" s="741"/>
      <c r="M39" s="741"/>
      <c r="N39" s="741"/>
      <c r="T39" s="810"/>
      <c r="U39" s="12"/>
      <c r="V39" s="12"/>
      <c r="W39" s="798" t="str">
        <f t="shared" si="0"/>
        <v/>
      </c>
      <c r="X39" s="828"/>
      <c r="Y39" s="829" t="str">
        <f t="shared" si="4"/>
        <v/>
      </c>
      <c r="Z39" s="830" t="str">
        <f t="shared" si="5"/>
        <v/>
      </c>
      <c r="AA39" s="831" t="str">
        <f t="shared" si="1"/>
        <v/>
      </c>
      <c r="AB39" s="831" t="str">
        <f t="shared" si="2"/>
        <v/>
      </c>
      <c r="AC39" s="741"/>
      <c r="AD39" s="755"/>
      <c r="AE39" s="755"/>
      <c r="AF39" s="741"/>
      <c r="AG39" s="842"/>
      <c r="AH39" s="68" t="str">
        <f t="shared" si="3"/>
        <v/>
      </c>
      <c r="AI39" s="63"/>
      <c r="AJ39" s="63"/>
      <c r="AK39" s="63"/>
      <c r="AT39" s="38"/>
      <c r="BC39" s="37"/>
      <c r="BN39" s="9">
        <f t="shared" si="6"/>
        <v>18</v>
      </c>
      <c r="BO39" s="3" t="s">
        <v>399</v>
      </c>
      <c r="BP39" s="9">
        <f t="shared" si="7"/>
        <v>46</v>
      </c>
      <c r="BQ39" s="3">
        <v>18</v>
      </c>
      <c r="BR39" s="7">
        <f t="shared" si="8"/>
        <v>0</v>
      </c>
      <c r="BS39" s="9" t="str">
        <f t="shared" si="9"/>
        <v/>
      </c>
      <c r="BT39" s="3">
        <v>18</v>
      </c>
      <c r="BV39" s="8">
        <f t="shared" si="16"/>
        <v>0</v>
      </c>
      <c r="BX39" s="22"/>
      <c r="BY39" s="23"/>
      <c r="BZ39" s="55" t="str">
        <f t="shared" si="10"/>
        <v/>
      </c>
      <c r="CA39" s="7" t="str">
        <f t="shared" si="11"/>
        <v/>
      </c>
      <c r="CB39" s="39"/>
      <c r="CC39" s="39"/>
      <c r="CI39" s="7">
        <v>36</v>
      </c>
      <c r="CK39" s="22">
        <f t="shared" si="12"/>
        <v>0</v>
      </c>
      <c r="CL39" s="7">
        <f t="shared" si="13"/>
        <v>0</v>
      </c>
      <c r="CM39" s="3">
        <v>18</v>
      </c>
      <c r="CN39" s="23" t="str">
        <f t="shared" si="14"/>
        <v/>
      </c>
      <c r="CO39" s="6">
        <v>45444</v>
      </c>
      <c r="CP39" s="23"/>
      <c r="CX39" s="74"/>
      <c r="CY39" s="78"/>
      <c r="CZ39" s="77">
        <v>43878</v>
      </c>
      <c r="DA39" s="36">
        <f t="shared" si="18"/>
        <v>0</v>
      </c>
      <c r="DB39" s="20">
        <f t="shared" si="17"/>
        <v>0</v>
      </c>
      <c r="DC39" s="21">
        <v>43581</v>
      </c>
      <c r="DD39" s="19">
        <f t="shared" si="15"/>
        <v>0</v>
      </c>
    </row>
    <row r="40" spans="2:108" ht="18" customHeight="1">
      <c r="B40" s="53"/>
      <c r="G40" s="2362"/>
      <c r="H40" s="2362"/>
      <c r="I40" s="2362"/>
      <c r="J40" s="2362"/>
      <c r="K40" s="2362"/>
      <c r="L40" s="761"/>
      <c r="M40" s="761"/>
      <c r="N40" s="761"/>
      <c r="T40" s="810"/>
      <c r="U40" s="12"/>
      <c r="V40" s="12"/>
      <c r="W40" s="798" t="str">
        <f t="shared" si="0"/>
        <v/>
      </c>
      <c r="X40" s="828"/>
      <c r="Y40" s="829" t="str">
        <f t="shared" si="4"/>
        <v/>
      </c>
      <c r="Z40" s="830" t="str">
        <f t="shared" si="5"/>
        <v/>
      </c>
      <c r="AA40" s="831" t="str">
        <f t="shared" si="1"/>
        <v/>
      </c>
      <c r="AB40" s="831" t="str">
        <f t="shared" si="2"/>
        <v/>
      </c>
      <c r="AC40" s="741"/>
      <c r="AD40" s="755"/>
      <c r="AE40" s="755"/>
      <c r="AF40" s="741"/>
      <c r="AG40" s="842"/>
      <c r="AH40" s="68" t="str">
        <f t="shared" si="3"/>
        <v/>
      </c>
      <c r="AI40" s="63"/>
      <c r="AJ40" s="63"/>
      <c r="AK40" s="63"/>
      <c r="AM40" s="2331"/>
      <c r="AN40" s="2331"/>
      <c r="AO40" s="2331"/>
      <c r="AP40" s="2331"/>
      <c r="AQ40" s="2331"/>
      <c r="AR40" s="2331"/>
      <c r="AS40" s="2331"/>
      <c r="AT40" s="38"/>
      <c r="AU40" s="2331"/>
      <c r="AV40" s="2331"/>
      <c r="AW40" s="2331"/>
      <c r="AX40" s="2331"/>
      <c r="AY40" s="2331"/>
      <c r="AZ40" s="2331"/>
      <c r="BA40" s="2331"/>
      <c r="BC40" s="81"/>
      <c r="BH40" s="80"/>
      <c r="BI40" s="80"/>
      <c r="BK40" s="80"/>
      <c r="BL40" s="80"/>
      <c r="BM40" s="80"/>
      <c r="BN40" s="9">
        <f t="shared" si="6"/>
        <v>19</v>
      </c>
      <c r="BO40" s="3" t="s">
        <v>400</v>
      </c>
      <c r="BP40" s="9">
        <f t="shared" si="7"/>
        <v>47</v>
      </c>
      <c r="BQ40" s="3">
        <v>19</v>
      </c>
      <c r="BR40" s="7">
        <f t="shared" si="8"/>
        <v>0</v>
      </c>
      <c r="BS40" s="9" t="str">
        <f t="shared" si="9"/>
        <v/>
      </c>
      <c r="BT40" s="3">
        <v>19</v>
      </c>
      <c r="BU40" s="80"/>
      <c r="BV40" s="8">
        <f t="shared" si="16"/>
        <v>0</v>
      </c>
      <c r="BX40" s="22"/>
      <c r="BY40" s="23"/>
      <c r="BZ40" s="55" t="str">
        <f t="shared" si="10"/>
        <v/>
      </c>
      <c r="CA40" s="7" t="str">
        <f t="shared" si="11"/>
        <v/>
      </c>
      <c r="CB40" s="39"/>
      <c r="CC40" s="39"/>
      <c r="CI40" s="7">
        <v>38</v>
      </c>
      <c r="CK40" s="22">
        <f t="shared" si="12"/>
        <v>0</v>
      </c>
      <c r="CL40" s="7">
        <f t="shared" si="13"/>
        <v>0</v>
      </c>
      <c r="CM40" s="3">
        <v>19</v>
      </c>
      <c r="CN40" s="23" t="str">
        <f t="shared" si="14"/>
        <v/>
      </c>
      <c r="CO40" s="6">
        <v>45474</v>
      </c>
      <c r="CP40" s="23"/>
      <c r="CX40" s="74"/>
      <c r="CY40" s="78"/>
      <c r="CZ40" s="77">
        <v>43976</v>
      </c>
      <c r="DA40" s="36">
        <f t="shared" si="18"/>
        <v>0</v>
      </c>
      <c r="DB40" s="20">
        <f t="shared" si="17"/>
        <v>0</v>
      </c>
      <c r="DC40" s="21">
        <v>43588</v>
      </c>
      <c r="DD40" s="19">
        <f t="shared" si="15"/>
        <v>0</v>
      </c>
    </row>
    <row r="41" spans="2:108" ht="18" customHeight="1">
      <c r="B41" s="53"/>
      <c r="G41" s="2362"/>
      <c r="H41" s="2362"/>
      <c r="I41" s="2362"/>
      <c r="J41" s="2362"/>
      <c r="K41" s="773"/>
      <c r="L41" s="774"/>
      <c r="M41" s="775"/>
      <c r="N41" s="741"/>
      <c r="T41" s="810"/>
      <c r="U41" s="12"/>
      <c r="V41" s="12"/>
      <c r="W41" s="798" t="str">
        <f t="shared" si="0"/>
        <v/>
      </c>
      <c r="X41" s="828"/>
      <c r="Y41" s="829" t="str">
        <f t="shared" si="4"/>
        <v/>
      </c>
      <c r="Z41" s="830" t="str">
        <f t="shared" si="5"/>
        <v/>
      </c>
      <c r="AA41" s="831" t="str">
        <f t="shared" si="1"/>
        <v/>
      </c>
      <c r="AB41" s="831" t="str">
        <f t="shared" si="2"/>
        <v/>
      </c>
      <c r="AC41" s="741"/>
      <c r="AD41" s="755"/>
      <c r="AE41" s="755"/>
      <c r="AF41" s="741"/>
      <c r="AG41" s="842"/>
      <c r="AH41" s="68" t="str">
        <f t="shared" si="3"/>
        <v/>
      </c>
      <c r="AI41" s="63"/>
      <c r="AJ41" s="63"/>
      <c r="AK41" s="63"/>
      <c r="AM41" s="67"/>
      <c r="AN41" s="67"/>
      <c r="AO41" s="67"/>
      <c r="AP41" s="67"/>
      <c r="AQ41" s="67"/>
      <c r="AR41" s="67"/>
      <c r="AS41" s="67"/>
      <c r="AT41" s="80"/>
      <c r="AU41" s="67"/>
      <c r="AV41" s="67"/>
      <c r="AW41" s="67"/>
      <c r="AX41" s="67"/>
      <c r="AY41" s="67"/>
      <c r="AZ41" s="67"/>
      <c r="BA41" s="67"/>
      <c r="BC41" s="37"/>
      <c r="BN41" s="9">
        <f t="shared" si="6"/>
        <v>20</v>
      </c>
      <c r="BO41" s="3" t="s">
        <v>401</v>
      </c>
      <c r="BP41" s="9">
        <f t="shared" si="7"/>
        <v>48</v>
      </c>
      <c r="BQ41" s="3">
        <v>20</v>
      </c>
      <c r="BR41" s="7">
        <f t="shared" si="8"/>
        <v>0</v>
      </c>
      <c r="BS41" s="9" t="str">
        <f t="shared" si="9"/>
        <v/>
      </c>
      <c r="BT41" s="3">
        <v>20</v>
      </c>
      <c r="BV41" s="8">
        <f t="shared" si="16"/>
        <v>0</v>
      </c>
      <c r="BX41" s="22"/>
      <c r="BY41" s="23"/>
      <c r="BZ41" s="55" t="str">
        <f t="shared" si="10"/>
        <v/>
      </c>
      <c r="CA41" s="7" t="str">
        <f t="shared" si="11"/>
        <v/>
      </c>
      <c r="CB41" s="39"/>
      <c r="CC41" s="39"/>
      <c r="CI41" s="7">
        <v>40</v>
      </c>
      <c r="CK41" s="22">
        <f t="shared" si="12"/>
        <v>0</v>
      </c>
      <c r="CL41" s="7">
        <f t="shared" si="13"/>
        <v>0</v>
      </c>
      <c r="CM41" s="3">
        <v>20</v>
      </c>
      <c r="CN41" s="23" t="str">
        <f t="shared" si="14"/>
        <v/>
      </c>
      <c r="CO41" s="6">
        <v>45505</v>
      </c>
      <c r="CP41" s="23"/>
      <c r="CX41" s="74"/>
      <c r="CY41" s="78"/>
      <c r="CZ41" s="77">
        <v>43649</v>
      </c>
      <c r="DA41" s="36">
        <f t="shared" si="18"/>
        <v>0</v>
      </c>
      <c r="DB41" s="20">
        <f t="shared" si="17"/>
        <v>0</v>
      </c>
      <c r="DC41" s="21">
        <v>43595</v>
      </c>
      <c r="DD41" s="19">
        <f t="shared" si="15"/>
        <v>0</v>
      </c>
    </row>
    <row r="42" spans="2:108" ht="18" customHeight="1">
      <c r="B42" s="53"/>
      <c r="G42" s="2362"/>
      <c r="H42" s="2362"/>
      <c r="I42" s="2362"/>
      <c r="J42" s="2362"/>
      <c r="K42" s="2363"/>
      <c r="L42" s="2363"/>
      <c r="M42" s="2363"/>
      <c r="N42" s="2363"/>
      <c r="T42" s="810"/>
      <c r="U42" s="12"/>
      <c r="V42" s="12"/>
      <c r="W42" s="798" t="str">
        <f t="shared" si="0"/>
        <v/>
      </c>
      <c r="X42" s="828"/>
      <c r="Y42" s="829" t="str">
        <f t="shared" si="4"/>
        <v/>
      </c>
      <c r="Z42" s="830" t="str">
        <f t="shared" si="5"/>
        <v/>
      </c>
      <c r="AA42" s="831" t="str">
        <f t="shared" si="1"/>
        <v/>
      </c>
      <c r="AB42" s="831" t="str">
        <f t="shared" si="2"/>
        <v/>
      </c>
      <c r="AC42" s="741"/>
      <c r="AD42" s="755"/>
      <c r="AE42" s="755"/>
      <c r="AF42" s="741"/>
      <c r="AG42" s="842"/>
      <c r="AH42" s="68" t="str">
        <f t="shared" si="3"/>
        <v/>
      </c>
      <c r="AI42" s="63"/>
      <c r="AJ42" s="63"/>
      <c r="AK42" s="63"/>
      <c r="AM42" s="38"/>
      <c r="AN42" s="38"/>
      <c r="AO42" s="38"/>
      <c r="AP42" s="38"/>
      <c r="AQ42" s="38"/>
      <c r="AR42" s="38"/>
      <c r="AS42" s="38"/>
      <c r="AT42" s="79"/>
      <c r="AU42" s="38"/>
      <c r="AV42" s="38"/>
      <c r="AW42" s="38"/>
      <c r="AX42" s="38"/>
      <c r="AY42" s="38"/>
      <c r="AZ42" s="38"/>
      <c r="BA42" s="38"/>
      <c r="BC42" s="37"/>
      <c r="BP42" s="9">
        <f t="shared" si="7"/>
        <v>51</v>
      </c>
      <c r="BQ42" s="3">
        <v>21</v>
      </c>
      <c r="BR42" s="7">
        <f t="shared" si="8"/>
        <v>0</v>
      </c>
      <c r="BS42" s="9" t="str">
        <f t="shared" si="9"/>
        <v/>
      </c>
      <c r="BT42" s="3">
        <v>21</v>
      </c>
      <c r="BV42" s="8">
        <f t="shared" si="16"/>
        <v>0</v>
      </c>
      <c r="BX42" s="22"/>
      <c r="BY42" s="23"/>
      <c r="BZ42" s="55" t="str">
        <f t="shared" si="10"/>
        <v/>
      </c>
      <c r="CA42" s="7" t="str">
        <f t="shared" si="11"/>
        <v/>
      </c>
      <c r="CB42" s="39"/>
      <c r="CC42" s="39"/>
      <c r="CI42" s="7">
        <v>42</v>
      </c>
      <c r="CK42" s="22">
        <f t="shared" si="12"/>
        <v>0</v>
      </c>
      <c r="CL42" s="7">
        <f t="shared" si="13"/>
        <v>0</v>
      </c>
      <c r="CM42" s="3">
        <v>21</v>
      </c>
      <c r="CN42" s="23" t="str">
        <f t="shared" si="14"/>
        <v/>
      </c>
      <c r="CO42" s="6">
        <v>45536</v>
      </c>
      <c r="CP42" s="23"/>
      <c r="CX42" s="74"/>
      <c r="CY42" s="78"/>
      <c r="CZ42" s="77">
        <v>44081</v>
      </c>
      <c r="DA42" s="36">
        <f t="shared" si="18"/>
        <v>0</v>
      </c>
      <c r="DB42" s="20">
        <f t="shared" si="17"/>
        <v>0</v>
      </c>
      <c r="DC42" s="21">
        <v>43602</v>
      </c>
      <c r="DD42" s="19">
        <f t="shared" si="15"/>
        <v>0</v>
      </c>
    </row>
    <row r="43" spans="2:108" ht="18" customHeight="1">
      <c r="B43" s="53"/>
      <c r="H43" s="12"/>
      <c r="I43" s="12"/>
      <c r="J43" s="12"/>
      <c r="T43" s="810"/>
      <c r="U43" s="12"/>
      <c r="V43" s="12"/>
      <c r="W43" s="798" t="str">
        <f t="shared" si="0"/>
        <v/>
      </c>
      <c r="X43" s="828"/>
      <c r="Y43" s="829" t="str">
        <f t="shared" si="4"/>
        <v/>
      </c>
      <c r="Z43" s="830" t="str">
        <f t="shared" si="5"/>
        <v/>
      </c>
      <c r="AA43" s="831" t="str">
        <f t="shared" si="1"/>
        <v/>
      </c>
      <c r="AB43" s="831" t="str">
        <f t="shared" si="2"/>
        <v/>
      </c>
      <c r="AC43" s="741"/>
      <c r="AD43" s="755"/>
      <c r="AE43" s="755"/>
      <c r="AF43" s="741"/>
      <c r="AG43" s="842"/>
      <c r="AH43" s="68" t="str">
        <f t="shared" si="3"/>
        <v/>
      </c>
      <c r="AI43" s="63"/>
      <c r="AJ43" s="63"/>
      <c r="AK43" s="63"/>
      <c r="AM43" s="38"/>
      <c r="AN43" s="38"/>
      <c r="AO43" s="38"/>
      <c r="AP43" s="38"/>
      <c r="AQ43" s="38"/>
      <c r="AR43" s="38"/>
      <c r="AS43" s="38"/>
      <c r="AT43" s="76"/>
      <c r="AU43" s="38"/>
      <c r="AV43" s="38"/>
      <c r="AW43" s="38"/>
      <c r="AX43" s="38"/>
      <c r="AY43" s="38"/>
      <c r="AZ43" s="38"/>
      <c r="BA43" s="38"/>
      <c r="BC43" s="37"/>
      <c r="BR43" s="7">
        <f t="shared" si="8"/>
        <v>0</v>
      </c>
      <c r="BS43" s="9" t="str">
        <f t="shared" si="9"/>
        <v/>
      </c>
      <c r="BT43" s="3">
        <v>22</v>
      </c>
      <c r="BV43" s="8">
        <f t="shared" si="16"/>
        <v>0</v>
      </c>
      <c r="BX43" s="22"/>
      <c r="BY43" s="23"/>
      <c r="BZ43" s="55" t="str">
        <f t="shared" si="10"/>
        <v/>
      </c>
      <c r="CA43" s="7" t="str">
        <f t="shared" si="11"/>
        <v/>
      </c>
      <c r="CB43" s="39"/>
      <c r="CC43" s="39"/>
      <c r="CI43" s="7">
        <v>44</v>
      </c>
      <c r="CK43" s="22">
        <f t="shared" si="12"/>
        <v>0</v>
      </c>
      <c r="CL43" s="7">
        <f t="shared" si="13"/>
        <v>0</v>
      </c>
      <c r="CM43" s="3">
        <v>22</v>
      </c>
      <c r="CN43" s="23" t="str">
        <f t="shared" si="14"/>
        <v/>
      </c>
      <c r="CO43" s="6">
        <v>45566</v>
      </c>
      <c r="CP43" s="23"/>
      <c r="CY43" s="74"/>
      <c r="CZ43" s="20">
        <v>44116</v>
      </c>
      <c r="DA43" s="36">
        <f t="shared" si="18"/>
        <v>0</v>
      </c>
      <c r="DB43" s="20">
        <f t="shared" si="17"/>
        <v>0</v>
      </c>
      <c r="DC43" s="21">
        <v>43609</v>
      </c>
      <c r="DD43" s="19">
        <f t="shared" si="15"/>
        <v>0</v>
      </c>
    </row>
    <row r="44" spans="2:108" ht="18" customHeight="1">
      <c r="B44" s="53"/>
      <c r="H44" s="12"/>
      <c r="I44" s="12"/>
      <c r="J44" s="12"/>
      <c r="T44" s="810"/>
      <c r="U44" s="12"/>
      <c r="V44" s="12"/>
      <c r="W44" s="798" t="str">
        <f t="shared" si="0"/>
        <v/>
      </c>
      <c r="X44" s="828"/>
      <c r="Y44" s="829" t="str">
        <f t="shared" si="4"/>
        <v/>
      </c>
      <c r="Z44" s="830" t="str">
        <f t="shared" si="5"/>
        <v/>
      </c>
      <c r="AA44" s="831" t="str">
        <f t="shared" si="1"/>
        <v/>
      </c>
      <c r="AB44" s="831" t="str">
        <f t="shared" si="2"/>
        <v/>
      </c>
      <c r="AC44" s="741"/>
      <c r="AD44" s="755"/>
      <c r="AE44" s="755"/>
      <c r="AF44" s="741"/>
      <c r="AG44" s="842"/>
      <c r="AH44" s="68" t="str">
        <f t="shared" si="3"/>
        <v/>
      </c>
      <c r="AI44" s="63"/>
      <c r="AJ44" s="63"/>
      <c r="AK44" s="63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C44" s="37"/>
      <c r="BR44" s="7">
        <f t="shared" si="8"/>
        <v>0</v>
      </c>
      <c r="BS44" s="9" t="str">
        <f t="shared" si="9"/>
        <v/>
      </c>
      <c r="BT44" s="3">
        <v>23</v>
      </c>
      <c r="BV44" s="8">
        <f t="shared" si="16"/>
        <v>0</v>
      </c>
      <c r="BX44" s="22">
        <f>N8</f>
        <v>0</v>
      </c>
      <c r="BY44" s="23">
        <v>68</v>
      </c>
      <c r="BZ44" s="55" t="str">
        <f t="shared" si="10"/>
        <v/>
      </c>
      <c r="CA44" s="7" t="str">
        <f t="shared" si="11"/>
        <v/>
      </c>
      <c r="CB44" s="39"/>
      <c r="CC44" s="39"/>
      <c r="CI44" s="7">
        <v>46</v>
      </c>
      <c r="CK44" s="22">
        <f t="shared" si="12"/>
        <v>0</v>
      </c>
      <c r="CL44" s="7">
        <f t="shared" si="13"/>
        <v>0</v>
      </c>
      <c r="CM44" s="3">
        <v>23</v>
      </c>
      <c r="CN44" s="23" t="str">
        <f t="shared" si="14"/>
        <v/>
      </c>
      <c r="CO44" s="6">
        <v>45597</v>
      </c>
      <c r="CP44" s="23"/>
      <c r="CY44" s="74"/>
      <c r="CZ44" s="20">
        <v>43780</v>
      </c>
      <c r="DA44" s="36">
        <f t="shared" si="18"/>
        <v>0</v>
      </c>
      <c r="DB44" s="20">
        <f t="shared" si="17"/>
        <v>0</v>
      </c>
      <c r="DC44" s="21">
        <v>43616</v>
      </c>
      <c r="DD44" s="19">
        <f t="shared" si="15"/>
        <v>0</v>
      </c>
    </row>
    <row r="45" spans="2:108" ht="18" customHeight="1">
      <c r="B45" s="53"/>
      <c r="H45" s="12"/>
      <c r="I45" s="12"/>
      <c r="J45" s="12"/>
      <c r="T45" s="810"/>
      <c r="U45" s="12"/>
      <c r="V45" s="12"/>
      <c r="W45" s="798" t="str">
        <f t="shared" si="0"/>
        <v/>
      </c>
      <c r="X45" s="828"/>
      <c r="Y45" s="829" t="str">
        <f t="shared" si="4"/>
        <v/>
      </c>
      <c r="Z45" s="830" t="str">
        <f t="shared" si="5"/>
        <v/>
      </c>
      <c r="AA45" s="831" t="str">
        <f t="shared" si="1"/>
        <v/>
      </c>
      <c r="AB45" s="831" t="str">
        <f t="shared" si="2"/>
        <v/>
      </c>
      <c r="AC45" s="741"/>
      <c r="AD45" s="755"/>
      <c r="AE45" s="755"/>
      <c r="AF45" s="741"/>
      <c r="AG45" s="842"/>
      <c r="AH45" s="68" t="str">
        <f t="shared" si="3"/>
        <v/>
      </c>
      <c r="AI45" s="63"/>
      <c r="AJ45" s="63"/>
      <c r="AK45" s="63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C45" s="37"/>
      <c r="BR45" s="7">
        <f t="shared" si="8"/>
        <v>0</v>
      </c>
      <c r="BS45" s="9" t="str">
        <f t="shared" si="9"/>
        <v/>
      </c>
      <c r="BT45" s="3">
        <v>24</v>
      </c>
      <c r="BV45" s="8">
        <f t="shared" si="16"/>
        <v>0</v>
      </c>
      <c r="BW45" s="75">
        <f>K17</f>
        <v>0</v>
      </c>
      <c r="BX45" s="22">
        <f>IF(N17="",N8,N17)</f>
        <v>0</v>
      </c>
      <c r="BY45" s="23"/>
      <c r="BZ45" s="55" t="str">
        <f t="shared" si="10"/>
        <v/>
      </c>
      <c r="CA45" s="7" t="str">
        <f t="shared" si="11"/>
        <v/>
      </c>
      <c r="CB45" s="39"/>
      <c r="CC45" s="39"/>
      <c r="CI45" s="7">
        <v>48</v>
      </c>
      <c r="CK45" s="22">
        <f t="shared" si="12"/>
        <v>0</v>
      </c>
      <c r="CL45" s="7">
        <f t="shared" si="13"/>
        <v>0</v>
      </c>
      <c r="CM45" s="3">
        <v>24</v>
      </c>
      <c r="CN45" s="23" t="str">
        <f t="shared" si="14"/>
        <v/>
      </c>
      <c r="CO45" s="6">
        <v>45627</v>
      </c>
      <c r="CP45" s="23"/>
      <c r="CY45" s="74"/>
      <c r="CZ45" s="20">
        <v>43795</v>
      </c>
      <c r="DA45" s="36">
        <f t="shared" si="18"/>
        <v>0</v>
      </c>
      <c r="DB45" s="20">
        <f t="shared" si="17"/>
        <v>0</v>
      </c>
      <c r="DC45" s="21">
        <v>43623</v>
      </c>
      <c r="DD45" s="19">
        <f t="shared" si="15"/>
        <v>0</v>
      </c>
    </row>
    <row r="46" spans="2:108" ht="18" customHeight="1">
      <c r="B46" s="53"/>
      <c r="H46" s="12"/>
      <c r="I46" s="12"/>
      <c r="J46" s="12"/>
      <c r="T46" s="810"/>
      <c r="U46" s="12"/>
      <c r="V46" s="12"/>
      <c r="W46" s="798" t="str">
        <f t="shared" si="0"/>
        <v/>
      </c>
      <c r="X46" s="828"/>
      <c r="Y46" s="829" t="str">
        <f t="shared" si="4"/>
        <v/>
      </c>
      <c r="Z46" s="830" t="str">
        <f t="shared" si="5"/>
        <v/>
      </c>
      <c r="AA46" s="831" t="str">
        <f t="shared" si="1"/>
        <v/>
      </c>
      <c r="AB46" s="831" t="str">
        <f t="shared" si="2"/>
        <v/>
      </c>
      <c r="AC46" s="741"/>
      <c r="AD46" s="755"/>
      <c r="AE46" s="755"/>
      <c r="AF46" s="741"/>
      <c r="AG46" s="842"/>
      <c r="AH46" s="68" t="str">
        <f t="shared" si="3"/>
        <v/>
      </c>
      <c r="AI46" s="63"/>
      <c r="AJ46" s="63"/>
      <c r="AK46" s="63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C46" s="37"/>
      <c r="BR46" s="7">
        <f t="shared" si="8"/>
        <v>0</v>
      </c>
      <c r="BS46" s="9" t="str">
        <f t="shared" si="9"/>
        <v/>
      </c>
      <c r="BT46" s="3">
        <v>25</v>
      </c>
      <c r="BV46" s="8">
        <f t="shared" si="16"/>
        <v>0</v>
      </c>
      <c r="BX46" s="3">
        <f>DATEDIF(BX44,BX45,"m")</f>
        <v>0</v>
      </c>
      <c r="BY46" s="23"/>
      <c r="BZ46" s="55" t="str">
        <f t="shared" si="10"/>
        <v/>
      </c>
      <c r="CA46" s="7" t="str">
        <f t="shared" si="11"/>
        <v/>
      </c>
      <c r="CB46" s="39"/>
      <c r="CC46" s="39"/>
      <c r="CI46" s="7">
        <v>50</v>
      </c>
      <c r="CK46" s="22">
        <f t="shared" si="12"/>
        <v>0</v>
      </c>
      <c r="CL46" s="7">
        <f t="shared" si="13"/>
        <v>0</v>
      </c>
      <c r="CM46" s="3">
        <v>25</v>
      </c>
      <c r="CN46" s="23" t="str">
        <f t="shared" si="14"/>
        <v/>
      </c>
      <c r="CO46" s="6">
        <v>45658</v>
      </c>
      <c r="CP46" s="23"/>
      <c r="CY46" s="74"/>
      <c r="CZ46" s="20">
        <v>43824</v>
      </c>
      <c r="DA46" s="36">
        <f t="shared" si="18"/>
        <v>0</v>
      </c>
      <c r="DB46" s="20">
        <f t="shared" si="17"/>
        <v>0</v>
      </c>
      <c r="DC46" s="21">
        <v>43630</v>
      </c>
      <c r="DD46" s="19">
        <f t="shared" si="15"/>
        <v>0</v>
      </c>
    </row>
    <row r="47" spans="2:108" ht="18" customHeight="1">
      <c r="B47" s="53"/>
      <c r="G47" s="2349"/>
      <c r="H47" s="2350"/>
      <c r="I47" s="806"/>
      <c r="J47" s="806"/>
      <c r="K47" s="2364"/>
      <c r="L47" s="756"/>
      <c r="T47" s="810"/>
      <c r="U47" s="12"/>
      <c r="V47" s="12"/>
      <c r="W47" s="798" t="str">
        <f t="shared" si="0"/>
        <v/>
      </c>
      <c r="X47" s="828"/>
      <c r="Y47" s="829" t="str">
        <f t="shared" si="4"/>
        <v/>
      </c>
      <c r="Z47" s="830" t="str">
        <f t="shared" si="5"/>
        <v/>
      </c>
      <c r="AA47" s="831" t="str">
        <f t="shared" si="1"/>
        <v/>
      </c>
      <c r="AB47" s="831" t="str">
        <f t="shared" si="2"/>
        <v/>
      </c>
      <c r="AC47" s="741"/>
      <c r="AD47" s="755"/>
      <c r="AE47" s="755"/>
      <c r="AF47" s="741"/>
      <c r="AG47" s="842"/>
      <c r="AH47" s="68" t="str">
        <f t="shared" si="3"/>
        <v/>
      </c>
      <c r="AI47" s="63"/>
      <c r="AJ47" s="63"/>
      <c r="AK47" s="63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C47" s="37"/>
      <c r="BE47" s="73"/>
      <c r="BR47" s="7">
        <f t="shared" si="8"/>
        <v>0</v>
      </c>
      <c r="BS47" s="9" t="str">
        <f t="shared" si="9"/>
        <v/>
      </c>
      <c r="BT47" s="3">
        <v>26</v>
      </c>
      <c r="BV47" s="8">
        <f t="shared" si="16"/>
        <v>0</v>
      </c>
      <c r="BX47" s="22"/>
      <c r="BY47" s="23"/>
      <c r="BZ47" s="55" t="str">
        <f t="shared" si="10"/>
        <v/>
      </c>
      <c r="CA47" s="7" t="str">
        <f t="shared" si="11"/>
        <v/>
      </c>
      <c r="CB47" s="39"/>
      <c r="CC47" s="39"/>
      <c r="CI47" s="7">
        <v>52</v>
      </c>
      <c r="CK47" s="22">
        <f t="shared" si="12"/>
        <v>0</v>
      </c>
      <c r="CL47" s="7">
        <f t="shared" si="13"/>
        <v>0</v>
      </c>
      <c r="CM47" s="3">
        <v>26</v>
      </c>
      <c r="CN47" s="23" t="str">
        <f t="shared" si="14"/>
        <v/>
      </c>
      <c r="CO47" s="6">
        <v>45689</v>
      </c>
      <c r="CP47" s="23"/>
      <c r="CY47" s="74"/>
      <c r="CZ47" s="20">
        <v>44197</v>
      </c>
      <c r="DA47" s="36">
        <f t="shared" si="18"/>
        <v>0</v>
      </c>
      <c r="DB47" s="20">
        <f t="shared" si="17"/>
        <v>0</v>
      </c>
      <c r="DC47" s="21">
        <v>43637</v>
      </c>
      <c r="DD47" s="19">
        <f t="shared" si="15"/>
        <v>0</v>
      </c>
    </row>
    <row r="48" spans="2:108" ht="18" customHeight="1">
      <c r="B48" s="53"/>
      <c r="G48" s="2349"/>
      <c r="H48" s="2350"/>
      <c r="I48" s="806"/>
      <c r="J48" s="806"/>
      <c r="K48" s="2364"/>
      <c r="L48" s="756"/>
      <c r="T48" s="810"/>
      <c r="U48" s="12"/>
      <c r="V48" s="12"/>
      <c r="W48" s="798" t="str">
        <f t="shared" si="0"/>
        <v/>
      </c>
      <c r="X48" s="828"/>
      <c r="Y48" s="829" t="str">
        <f t="shared" si="4"/>
        <v/>
      </c>
      <c r="Z48" s="830" t="str">
        <f t="shared" si="5"/>
        <v/>
      </c>
      <c r="AA48" s="831" t="str">
        <f t="shared" si="1"/>
        <v/>
      </c>
      <c r="AB48" s="831" t="str">
        <f t="shared" si="2"/>
        <v/>
      </c>
      <c r="AC48" s="741"/>
      <c r="AD48" s="755"/>
      <c r="AE48" s="755"/>
      <c r="AF48" s="741"/>
      <c r="AG48" s="842"/>
      <c r="AH48" s="68" t="str">
        <f t="shared" si="3"/>
        <v/>
      </c>
      <c r="AI48" s="63"/>
      <c r="AJ48" s="63"/>
      <c r="AK48" s="63"/>
      <c r="AT48" s="38"/>
      <c r="BC48" s="37"/>
      <c r="BE48" s="70"/>
      <c r="BR48" s="7">
        <f t="shared" si="8"/>
        <v>0</v>
      </c>
      <c r="BS48" s="9" t="str">
        <f t="shared" si="9"/>
        <v/>
      </c>
      <c r="BT48" s="3">
        <v>27</v>
      </c>
      <c r="BV48" s="8">
        <f t="shared" si="16"/>
        <v>0</v>
      </c>
      <c r="BX48" s="22"/>
      <c r="BY48" s="23"/>
      <c r="BZ48" s="55" t="str">
        <f t="shared" si="10"/>
        <v/>
      </c>
      <c r="CA48" s="7" t="str">
        <f t="shared" si="11"/>
        <v/>
      </c>
      <c r="CB48" s="39"/>
      <c r="CC48" s="39"/>
      <c r="CI48" s="7">
        <v>54</v>
      </c>
      <c r="CK48" s="22">
        <f t="shared" si="12"/>
        <v>0</v>
      </c>
      <c r="CL48" s="7">
        <f t="shared" si="13"/>
        <v>0</v>
      </c>
      <c r="CM48" s="3">
        <v>27</v>
      </c>
      <c r="CN48" s="23" t="str">
        <f t="shared" si="14"/>
        <v/>
      </c>
      <c r="CO48" s="6">
        <v>45717</v>
      </c>
      <c r="CP48" s="23"/>
      <c r="CY48" s="74"/>
      <c r="CZ48" s="20">
        <v>44214</v>
      </c>
      <c r="DA48" s="36">
        <f t="shared" si="18"/>
        <v>0</v>
      </c>
      <c r="DB48" s="20">
        <f t="shared" si="17"/>
        <v>0</v>
      </c>
      <c r="DC48" s="21">
        <v>43644</v>
      </c>
      <c r="DD48" s="19">
        <f t="shared" si="15"/>
        <v>0</v>
      </c>
    </row>
    <row r="49" spans="2:108" ht="18" customHeight="1">
      <c r="B49" s="53"/>
      <c r="G49" s="2349"/>
      <c r="H49" s="2351"/>
      <c r="I49" s="807"/>
      <c r="J49" s="807"/>
      <c r="K49" s="2364"/>
      <c r="L49" s="755"/>
      <c r="T49" s="810"/>
      <c r="U49" s="12"/>
      <c r="V49" s="12"/>
      <c r="W49" s="798" t="str">
        <f t="shared" si="0"/>
        <v/>
      </c>
      <c r="X49" s="828"/>
      <c r="Y49" s="829" t="str">
        <f t="shared" si="4"/>
        <v/>
      </c>
      <c r="Z49" s="830" t="str">
        <f t="shared" si="5"/>
        <v/>
      </c>
      <c r="AA49" s="831" t="str">
        <f t="shared" si="1"/>
        <v/>
      </c>
      <c r="AB49" s="831" t="str">
        <f t="shared" si="2"/>
        <v/>
      </c>
      <c r="AC49" s="741"/>
      <c r="AD49" s="755"/>
      <c r="AE49" s="755"/>
      <c r="AF49" s="741"/>
      <c r="AG49" s="842"/>
      <c r="AH49" s="68" t="str">
        <f t="shared" si="3"/>
        <v/>
      </c>
      <c r="AI49" s="63"/>
      <c r="AJ49" s="63"/>
      <c r="AK49" s="63"/>
      <c r="AM49" s="2331"/>
      <c r="AN49" s="2331"/>
      <c r="AO49" s="2331"/>
      <c r="AP49" s="2331"/>
      <c r="AQ49" s="2331"/>
      <c r="AR49" s="2331"/>
      <c r="AS49" s="2331"/>
      <c r="AT49" s="38"/>
      <c r="AU49" s="2331"/>
      <c r="AV49" s="2331"/>
      <c r="AW49" s="2331"/>
      <c r="AX49" s="2331"/>
      <c r="AY49" s="2331"/>
      <c r="AZ49" s="2331"/>
      <c r="BA49" s="2331"/>
      <c r="BC49" s="37"/>
      <c r="BE49" s="71"/>
      <c r="BR49" s="7">
        <f t="shared" si="8"/>
        <v>0</v>
      </c>
      <c r="BS49" s="9" t="str">
        <f t="shared" si="9"/>
        <v/>
      </c>
      <c r="BT49" s="3">
        <v>28</v>
      </c>
      <c r="BV49" s="8">
        <f t="shared" si="16"/>
        <v>0</v>
      </c>
      <c r="BX49" s="22"/>
      <c r="BY49" s="23"/>
      <c r="BZ49" s="55" t="str">
        <f t="shared" si="10"/>
        <v/>
      </c>
      <c r="CA49" s="7" t="str">
        <f t="shared" si="11"/>
        <v/>
      </c>
      <c r="CB49" s="39"/>
      <c r="CC49" s="39"/>
      <c r="CI49" s="7">
        <v>56</v>
      </c>
      <c r="CK49" s="22">
        <f t="shared" si="12"/>
        <v>0</v>
      </c>
      <c r="CL49" s="7">
        <f t="shared" si="13"/>
        <v>0</v>
      </c>
      <c r="CM49" s="3">
        <v>28</v>
      </c>
      <c r="CN49" s="23" t="str">
        <f t="shared" si="14"/>
        <v/>
      </c>
      <c r="CO49" s="6">
        <v>45748</v>
      </c>
      <c r="CP49" s="23"/>
      <c r="CY49" s="74"/>
      <c r="CZ49" s="20">
        <v>44242</v>
      </c>
      <c r="DA49" s="36">
        <f t="shared" si="18"/>
        <v>0</v>
      </c>
      <c r="DB49" s="20">
        <f t="shared" si="17"/>
        <v>0</v>
      </c>
      <c r="DC49" s="21">
        <v>43651</v>
      </c>
      <c r="DD49" s="19">
        <f t="shared" si="15"/>
        <v>0</v>
      </c>
    </row>
    <row r="50" spans="2:108" ht="18" customHeight="1">
      <c r="B50" s="53"/>
      <c r="G50" s="2349"/>
      <c r="H50" s="2351"/>
      <c r="I50" s="807"/>
      <c r="J50" s="807"/>
      <c r="K50" s="2364"/>
      <c r="L50" s="755"/>
      <c r="T50" s="810"/>
      <c r="U50" s="12"/>
      <c r="V50" s="12"/>
      <c r="W50" s="798" t="str">
        <f t="shared" si="0"/>
        <v/>
      </c>
      <c r="X50" s="828"/>
      <c r="Y50" s="829" t="str">
        <f t="shared" si="4"/>
        <v/>
      </c>
      <c r="Z50" s="830" t="str">
        <f t="shared" si="5"/>
        <v/>
      </c>
      <c r="AA50" s="831" t="str">
        <f t="shared" si="1"/>
        <v/>
      </c>
      <c r="AB50" s="831" t="str">
        <f t="shared" si="2"/>
        <v/>
      </c>
      <c r="AC50" s="741"/>
      <c r="AD50" s="755"/>
      <c r="AE50" s="755"/>
      <c r="AF50" s="741"/>
      <c r="AG50" s="842"/>
      <c r="AH50" s="68" t="str">
        <f t="shared" si="3"/>
        <v/>
      </c>
      <c r="AI50" s="63"/>
      <c r="AJ50" s="63"/>
      <c r="AK50" s="63"/>
      <c r="AM50" s="67"/>
      <c r="AN50" s="67"/>
      <c r="AO50" s="67"/>
      <c r="AP50" s="67"/>
      <c r="AQ50" s="67"/>
      <c r="AR50" s="67"/>
      <c r="AS50" s="67"/>
      <c r="AT50" s="38"/>
      <c r="AU50" s="67"/>
      <c r="AV50" s="67"/>
      <c r="AW50" s="67"/>
      <c r="AX50" s="67"/>
      <c r="AY50" s="67"/>
      <c r="AZ50" s="67"/>
      <c r="BA50" s="67"/>
      <c r="BC50" s="37"/>
      <c r="BE50" s="73"/>
      <c r="BR50" s="7">
        <f t="shared" si="8"/>
        <v>0</v>
      </c>
      <c r="BS50" s="9" t="str">
        <f t="shared" si="9"/>
        <v/>
      </c>
      <c r="BT50" s="3">
        <v>29</v>
      </c>
      <c r="BV50" s="8">
        <f t="shared" si="16"/>
        <v>0</v>
      </c>
      <c r="BX50" s="22"/>
      <c r="BY50" s="23"/>
      <c r="BZ50" s="55" t="str">
        <f t="shared" si="10"/>
        <v/>
      </c>
      <c r="CA50" s="7" t="str">
        <f t="shared" si="11"/>
        <v/>
      </c>
      <c r="CB50" s="39"/>
      <c r="CC50" s="39"/>
      <c r="CI50" s="7">
        <v>58</v>
      </c>
      <c r="CK50" s="22">
        <f t="shared" si="12"/>
        <v>0</v>
      </c>
      <c r="CL50" s="7">
        <f t="shared" si="13"/>
        <v>0</v>
      </c>
      <c r="CM50" s="3">
        <v>29</v>
      </c>
      <c r="CN50" s="23" t="str">
        <f t="shared" si="14"/>
        <v/>
      </c>
      <c r="CO50" s="6">
        <v>45778</v>
      </c>
      <c r="CP50" s="23"/>
      <c r="CY50" s="74"/>
      <c r="CZ50" s="20">
        <v>44347</v>
      </c>
      <c r="DA50" s="36">
        <f t="shared" si="18"/>
        <v>0</v>
      </c>
      <c r="DB50" s="20">
        <f t="shared" si="17"/>
        <v>0</v>
      </c>
      <c r="DC50" s="21">
        <v>43658</v>
      </c>
      <c r="DD50" s="19">
        <f t="shared" si="15"/>
        <v>0</v>
      </c>
    </row>
    <row r="51" spans="2:108" ht="18" customHeight="1">
      <c r="B51" s="53"/>
      <c r="G51" s="1439"/>
      <c r="H51" s="1439"/>
      <c r="I51" s="2348"/>
      <c r="J51" s="2348"/>
      <c r="K51" s="754"/>
      <c r="L51" s="755"/>
      <c r="T51" s="810"/>
      <c r="U51" s="12"/>
      <c r="V51" s="12"/>
      <c r="W51" s="798" t="str">
        <f t="shared" si="0"/>
        <v/>
      </c>
      <c r="X51" s="828"/>
      <c r="Y51" s="829" t="str">
        <f t="shared" si="4"/>
        <v/>
      </c>
      <c r="Z51" s="830" t="str">
        <f t="shared" si="5"/>
        <v/>
      </c>
      <c r="AA51" s="831" t="str">
        <f t="shared" si="1"/>
        <v/>
      </c>
      <c r="AB51" s="831" t="str">
        <f t="shared" si="2"/>
        <v/>
      </c>
      <c r="AC51" s="741"/>
      <c r="AD51" s="755"/>
      <c r="AE51" s="755"/>
      <c r="AF51" s="741"/>
      <c r="AG51" s="842"/>
      <c r="AH51" s="68" t="str">
        <f t="shared" si="3"/>
        <v/>
      </c>
      <c r="AI51" s="63"/>
      <c r="AJ51" s="63"/>
      <c r="AK51" s="63"/>
      <c r="AM51" s="38"/>
      <c r="AN51" s="38"/>
      <c r="AO51" s="38"/>
      <c r="AP51" s="38"/>
      <c r="AQ51" s="38"/>
      <c r="AR51" s="38"/>
      <c r="AS51" s="38"/>
      <c r="AU51" s="38"/>
      <c r="AV51" s="38"/>
      <c r="AW51" s="38"/>
      <c r="AX51" s="38"/>
      <c r="AY51" s="38"/>
      <c r="AZ51" s="38"/>
      <c r="BA51" s="38"/>
      <c r="BC51" s="37"/>
      <c r="BE51" s="70"/>
      <c r="BR51" s="7">
        <f t="shared" si="8"/>
        <v>0</v>
      </c>
      <c r="BS51" s="9" t="str">
        <f t="shared" si="9"/>
        <v/>
      </c>
      <c r="BT51" s="3">
        <v>30</v>
      </c>
      <c r="BV51" s="8">
        <f t="shared" si="16"/>
        <v>0</v>
      </c>
      <c r="BX51" s="22"/>
      <c r="BY51" s="23"/>
      <c r="BZ51" s="55" t="str">
        <f t="shared" si="10"/>
        <v/>
      </c>
      <c r="CA51" s="7" t="str">
        <f t="shared" si="11"/>
        <v/>
      </c>
      <c r="CB51" s="39"/>
      <c r="CC51" s="39"/>
      <c r="CI51" s="7">
        <v>60</v>
      </c>
      <c r="CK51" s="22">
        <f t="shared" si="12"/>
        <v>0</v>
      </c>
      <c r="CL51" s="7">
        <f t="shared" si="13"/>
        <v>0</v>
      </c>
      <c r="CM51" s="3">
        <v>30</v>
      </c>
      <c r="CN51" s="23" t="str">
        <f t="shared" si="14"/>
        <v/>
      </c>
      <c r="CO51" s="6">
        <v>45809</v>
      </c>
      <c r="CP51" s="23"/>
      <c r="CY51" s="74"/>
      <c r="CZ51" s="20">
        <v>44382</v>
      </c>
      <c r="DA51" s="36">
        <f t="shared" si="18"/>
        <v>0</v>
      </c>
      <c r="DB51" s="20">
        <f t="shared" si="17"/>
        <v>0</v>
      </c>
      <c r="DC51" s="21">
        <v>43665</v>
      </c>
      <c r="DD51" s="19">
        <f t="shared" si="15"/>
        <v>0</v>
      </c>
    </row>
    <row r="52" spans="2:108" ht="18" customHeight="1">
      <c r="B52" s="53"/>
      <c r="G52" s="2344"/>
      <c r="H52" s="2344"/>
      <c r="I52" s="2344"/>
      <c r="J52" s="2344"/>
      <c r="K52" s="1440"/>
      <c r="T52" s="810"/>
      <c r="U52" s="12"/>
      <c r="V52" s="12"/>
      <c r="W52" s="798" t="str">
        <f t="shared" si="0"/>
        <v/>
      </c>
      <c r="X52" s="828"/>
      <c r="Y52" s="829" t="str">
        <f t="shared" si="4"/>
        <v/>
      </c>
      <c r="Z52" s="830" t="str">
        <f t="shared" si="5"/>
        <v/>
      </c>
      <c r="AA52" s="831" t="str">
        <f t="shared" si="1"/>
        <v/>
      </c>
      <c r="AB52" s="831" t="str">
        <f t="shared" si="2"/>
        <v/>
      </c>
      <c r="AC52" s="741"/>
      <c r="AD52" s="755"/>
      <c r="AE52" s="755"/>
      <c r="AF52" s="741"/>
      <c r="AG52" s="842"/>
      <c r="AH52" s="68" t="str">
        <f t="shared" si="3"/>
        <v/>
      </c>
      <c r="AI52" s="63"/>
      <c r="AJ52" s="63"/>
      <c r="AK52" s="63"/>
      <c r="AM52" s="38"/>
      <c r="AN52" s="38"/>
      <c r="AO52" s="38"/>
      <c r="AP52" s="38"/>
      <c r="AQ52" s="38"/>
      <c r="AR52" s="38"/>
      <c r="AS52" s="38"/>
      <c r="AU52" s="38"/>
      <c r="AV52" s="38"/>
      <c r="AW52" s="38"/>
      <c r="AX52" s="38"/>
      <c r="AY52" s="38"/>
      <c r="AZ52" s="38"/>
      <c r="BA52" s="38"/>
      <c r="BC52" s="37"/>
      <c r="BE52" s="71"/>
      <c r="BR52" s="7">
        <f t="shared" si="8"/>
        <v>0</v>
      </c>
      <c r="BS52" s="9" t="str">
        <f t="shared" si="9"/>
        <v/>
      </c>
      <c r="BT52" s="3">
        <v>31</v>
      </c>
      <c r="BV52" s="8">
        <f t="shared" si="16"/>
        <v>0</v>
      </c>
      <c r="BX52" s="22"/>
      <c r="BY52" s="23"/>
      <c r="BZ52" s="55" t="str">
        <f t="shared" si="10"/>
        <v/>
      </c>
      <c r="CA52" s="7" t="str">
        <f t="shared" si="11"/>
        <v/>
      </c>
      <c r="CB52" s="39"/>
      <c r="CC52" s="39"/>
      <c r="CI52" s="7">
        <v>62</v>
      </c>
      <c r="CK52" s="22">
        <f t="shared" si="12"/>
        <v>0</v>
      </c>
      <c r="CL52" s="7">
        <f t="shared" si="13"/>
        <v>0</v>
      </c>
      <c r="CM52" s="3">
        <v>31</v>
      </c>
      <c r="CN52" s="23" t="str">
        <f t="shared" si="14"/>
        <v/>
      </c>
      <c r="CO52" s="6">
        <v>45839</v>
      </c>
      <c r="CP52" s="23"/>
      <c r="CY52" s="74"/>
      <c r="CZ52" s="20">
        <v>44445</v>
      </c>
      <c r="DA52" s="36">
        <f t="shared" si="18"/>
        <v>0</v>
      </c>
      <c r="DB52" s="20">
        <f t="shared" si="17"/>
        <v>0</v>
      </c>
      <c r="DC52" s="21">
        <v>43672</v>
      </c>
      <c r="DD52" s="19">
        <f t="shared" si="15"/>
        <v>0</v>
      </c>
    </row>
    <row r="53" spans="2:108" ht="18" customHeight="1">
      <c r="B53" s="53"/>
      <c r="H53" s="12"/>
      <c r="I53" s="12"/>
      <c r="J53" s="12"/>
      <c r="T53" s="810"/>
      <c r="U53" s="12"/>
      <c r="V53" s="12"/>
      <c r="W53" s="798" t="str">
        <f t="shared" si="0"/>
        <v/>
      </c>
      <c r="X53" s="828"/>
      <c r="Y53" s="829" t="str">
        <f t="shared" si="4"/>
        <v/>
      </c>
      <c r="Z53" s="830" t="str">
        <f t="shared" si="5"/>
        <v/>
      </c>
      <c r="AA53" s="831" t="str">
        <f t="shared" si="1"/>
        <v/>
      </c>
      <c r="AB53" s="831" t="str">
        <f t="shared" si="2"/>
        <v/>
      </c>
      <c r="AC53" s="741"/>
      <c r="AD53" s="755"/>
      <c r="AE53" s="755"/>
      <c r="AF53" s="741"/>
      <c r="AG53" s="842"/>
      <c r="AH53" s="68" t="str">
        <f t="shared" si="3"/>
        <v/>
      </c>
      <c r="AI53" s="63"/>
      <c r="AJ53" s="63"/>
      <c r="AK53" s="63"/>
      <c r="AM53" s="38"/>
      <c r="AN53" s="38"/>
      <c r="AO53" s="38"/>
      <c r="AP53" s="38"/>
      <c r="AQ53" s="38"/>
      <c r="AR53" s="38"/>
      <c r="AS53" s="38"/>
      <c r="AU53" s="38"/>
      <c r="AV53" s="38"/>
      <c r="AW53" s="38"/>
      <c r="AX53" s="38"/>
      <c r="AY53" s="38"/>
      <c r="AZ53" s="38"/>
      <c r="BA53" s="38"/>
      <c r="BC53" s="37"/>
      <c r="BE53" s="73"/>
      <c r="BR53" s="7">
        <f t="shared" si="8"/>
        <v>0</v>
      </c>
      <c r="BS53" s="9" t="str">
        <f t="shared" si="9"/>
        <v/>
      </c>
      <c r="BT53" s="3">
        <v>32</v>
      </c>
      <c r="BV53" s="8">
        <f t="shared" si="16"/>
        <v>0</v>
      </c>
      <c r="BX53" s="22"/>
      <c r="BY53" s="23"/>
      <c r="BZ53" s="55" t="str">
        <f t="shared" si="10"/>
        <v/>
      </c>
      <c r="CA53" s="7" t="str">
        <f t="shared" si="11"/>
        <v/>
      </c>
      <c r="CB53" s="39"/>
      <c r="CC53" s="39"/>
      <c r="CI53" s="7">
        <v>64</v>
      </c>
      <c r="CK53" s="22">
        <f t="shared" si="12"/>
        <v>0</v>
      </c>
      <c r="CL53" s="7">
        <f t="shared" si="13"/>
        <v>0</v>
      </c>
      <c r="CM53" s="3">
        <v>32</v>
      </c>
      <c r="CN53" s="23" t="str">
        <f t="shared" si="14"/>
        <v/>
      </c>
      <c r="CO53" s="6">
        <v>45870</v>
      </c>
      <c r="CP53" s="23"/>
      <c r="CZ53" s="5">
        <v>44480</v>
      </c>
      <c r="DA53" s="36">
        <f t="shared" si="18"/>
        <v>0</v>
      </c>
      <c r="DB53" s="20">
        <f t="shared" si="17"/>
        <v>0</v>
      </c>
      <c r="DC53" s="21">
        <v>43679</v>
      </c>
      <c r="DD53" s="19">
        <f t="shared" si="15"/>
        <v>0</v>
      </c>
    </row>
    <row r="54" spans="2:108" ht="18" customHeight="1">
      <c r="B54" s="53"/>
      <c r="H54" s="12"/>
      <c r="I54" s="12"/>
      <c r="J54" s="12"/>
      <c r="T54" s="12"/>
      <c r="U54" s="12"/>
      <c r="V54" s="12"/>
      <c r="W54" s="798" t="str">
        <f t="shared" ref="W54:W70" si="19">BZ54</f>
        <v/>
      </c>
      <c r="X54" s="828"/>
      <c r="Y54" s="829" t="str">
        <f t="shared" si="4"/>
        <v/>
      </c>
      <c r="Z54" s="830" t="str">
        <f t="shared" si="5"/>
        <v/>
      </c>
      <c r="AA54" s="831" t="str">
        <f t="shared" ref="AA54:AA70" si="20">IF(Y54="","",CI54)</f>
        <v/>
      </c>
      <c r="AB54" s="831" t="str">
        <f t="shared" ref="AB54:AB70" si="21">AA54</f>
        <v/>
      </c>
      <c r="AC54" s="741"/>
      <c r="AD54" s="755"/>
      <c r="AE54" s="755"/>
      <c r="AF54" s="741"/>
      <c r="AG54" s="842"/>
      <c r="AH54" s="68" t="str">
        <f t="shared" ref="AH54:AH70" si="22">IF(Y54="","",2)</f>
        <v/>
      </c>
      <c r="AI54" s="63"/>
      <c r="AJ54" s="63"/>
      <c r="AK54" s="63"/>
      <c r="AM54" s="38"/>
      <c r="AN54" s="38"/>
      <c r="AO54" s="38"/>
      <c r="AP54" s="38"/>
      <c r="AQ54" s="38"/>
      <c r="AR54" s="38"/>
      <c r="AS54" s="38"/>
      <c r="AU54" s="38"/>
      <c r="AV54" s="38"/>
      <c r="AW54" s="38"/>
      <c r="AX54" s="38"/>
      <c r="AY54" s="38"/>
      <c r="AZ54" s="38"/>
      <c r="BA54" s="38"/>
      <c r="BC54" s="37"/>
      <c r="BE54" s="70"/>
      <c r="BR54" s="7">
        <f t="shared" si="8"/>
        <v>0</v>
      </c>
      <c r="BS54" s="9" t="str">
        <f t="shared" si="9"/>
        <v/>
      </c>
      <c r="BT54" s="3">
        <v>33</v>
      </c>
      <c r="BV54" s="8">
        <f t="shared" si="16"/>
        <v>0</v>
      </c>
      <c r="BX54" s="22"/>
      <c r="BY54" s="23"/>
      <c r="BZ54" s="55" t="str">
        <f t="shared" si="10"/>
        <v/>
      </c>
      <c r="CA54" s="7" t="str">
        <f t="shared" si="11"/>
        <v/>
      </c>
      <c r="CB54" s="39"/>
      <c r="CC54" s="39"/>
      <c r="CI54" s="7">
        <v>66</v>
      </c>
      <c r="CK54" s="22">
        <f t="shared" si="12"/>
        <v>0</v>
      </c>
      <c r="CL54" s="7">
        <f t="shared" si="13"/>
        <v>0</v>
      </c>
      <c r="CM54" s="3">
        <v>33</v>
      </c>
      <c r="CN54" s="23" t="str">
        <f t="shared" si="14"/>
        <v/>
      </c>
      <c r="CO54" s="6">
        <v>45901</v>
      </c>
      <c r="CP54" s="23"/>
      <c r="CZ54" s="5">
        <v>44511</v>
      </c>
      <c r="DA54" s="36">
        <f t="shared" si="18"/>
        <v>0</v>
      </c>
      <c r="DB54" s="20">
        <f t="shared" si="17"/>
        <v>0</v>
      </c>
      <c r="DC54" s="21">
        <v>43686</v>
      </c>
      <c r="DD54" s="19">
        <f t="shared" si="15"/>
        <v>0</v>
      </c>
    </row>
    <row r="55" spans="2:108" ht="18" customHeight="1">
      <c r="B55" s="53"/>
      <c r="H55" s="12"/>
      <c r="I55" s="12"/>
      <c r="J55" s="12"/>
      <c r="T55" s="12"/>
      <c r="U55" s="12"/>
      <c r="V55" s="12"/>
      <c r="W55" s="798" t="str">
        <f t="shared" si="19"/>
        <v/>
      </c>
      <c r="X55" s="828"/>
      <c r="Y55" s="829" t="str">
        <f t="shared" si="4"/>
        <v/>
      </c>
      <c r="Z55" s="830" t="str">
        <f t="shared" si="5"/>
        <v/>
      </c>
      <c r="AA55" s="831" t="str">
        <f t="shared" si="20"/>
        <v/>
      </c>
      <c r="AB55" s="831" t="str">
        <f t="shared" si="21"/>
        <v/>
      </c>
      <c r="AC55" s="741"/>
      <c r="AD55" s="755"/>
      <c r="AE55" s="755"/>
      <c r="AF55" s="741"/>
      <c r="AG55" s="842"/>
      <c r="AH55" s="68" t="str">
        <f t="shared" si="22"/>
        <v/>
      </c>
      <c r="AI55" s="63"/>
      <c r="AJ55" s="63"/>
      <c r="AK55" s="63"/>
      <c r="AM55" s="38"/>
      <c r="AN55" s="38"/>
      <c r="AO55" s="38"/>
      <c r="AP55" s="38"/>
      <c r="AQ55" s="38"/>
      <c r="AR55" s="38"/>
      <c r="AS55" s="38"/>
      <c r="AU55" s="38"/>
      <c r="AV55" s="38"/>
      <c r="AW55" s="38"/>
      <c r="AX55" s="38"/>
      <c r="AY55" s="38"/>
      <c r="AZ55" s="38"/>
      <c r="BA55" s="38"/>
      <c r="BC55" s="37"/>
      <c r="BE55" s="72"/>
      <c r="BR55" s="7">
        <f t="shared" ref="BR55:BR75" si="23">BR54</f>
        <v>0</v>
      </c>
      <c r="BS55" s="9" t="str">
        <f t="shared" ref="BS55:BS75" si="24">IF(BT55&gt;BR55,"",BS54+1)</f>
        <v/>
      </c>
      <c r="BT55" s="3">
        <v>34</v>
      </c>
      <c r="BV55" s="8">
        <f t="shared" si="16"/>
        <v>0</v>
      </c>
      <c r="BX55" s="22"/>
      <c r="BY55" s="23"/>
      <c r="BZ55" s="55" t="str">
        <f t="shared" si="10"/>
        <v/>
      </c>
      <c r="CA55" s="7" t="str">
        <f t="shared" si="11"/>
        <v/>
      </c>
      <c r="CB55" s="39"/>
      <c r="CC55" s="39"/>
      <c r="CI55" s="7">
        <v>68</v>
      </c>
      <c r="CK55" s="22">
        <f t="shared" si="12"/>
        <v>0</v>
      </c>
      <c r="CL55" s="7">
        <f t="shared" si="13"/>
        <v>0</v>
      </c>
      <c r="CM55" s="3">
        <v>34</v>
      </c>
      <c r="CN55" s="23" t="str">
        <f t="shared" si="14"/>
        <v/>
      </c>
      <c r="CO55" s="6">
        <v>45931</v>
      </c>
      <c r="CP55" s="23"/>
      <c r="CZ55" s="5">
        <v>44525</v>
      </c>
      <c r="DA55" s="36">
        <f t="shared" si="18"/>
        <v>0</v>
      </c>
      <c r="DB55" s="20">
        <f t="shared" si="17"/>
        <v>0</v>
      </c>
      <c r="DC55" s="21">
        <v>43693</v>
      </c>
      <c r="DD55" s="19">
        <f t="shared" si="15"/>
        <v>0</v>
      </c>
    </row>
    <row r="56" spans="2:108" ht="18" customHeight="1">
      <c r="B56" s="53"/>
      <c r="H56" s="12"/>
      <c r="I56" s="12"/>
      <c r="J56" s="12"/>
      <c r="T56" s="12"/>
      <c r="U56" s="12"/>
      <c r="V56" s="12"/>
      <c r="W56" s="798" t="str">
        <f t="shared" si="19"/>
        <v/>
      </c>
      <c r="X56" s="828"/>
      <c r="Y56" s="829" t="str">
        <f t="shared" si="4"/>
        <v/>
      </c>
      <c r="Z56" s="830" t="str">
        <f t="shared" si="5"/>
        <v/>
      </c>
      <c r="AA56" s="831" t="str">
        <f t="shared" si="20"/>
        <v/>
      </c>
      <c r="AB56" s="831" t="str">
        <f t="shared" si="21"/>
        <v/>
      </c>
      <c r="AC56" s="741"/>
      <c r="AD56" s="755"/>
      <c r="AE56" s="755"/>
      <c r="AF56" s="741"/>
      <c r="AG56" s="842"/>
      <c r="AH56" s="68" t="str">
        <f t="shared" si="22"/>
        <v/>
      </c>
      <c r="AI56" s="63"/>
      <c r="AJ56" s="63"/>
      <c r="AK56" s="63"/>
      <c r="AM56" s="38"/>
      <c r="AN56" s="38"/>
      <c r="AO56" s="38"/>
      <c r="AP56" s="38"/>
      <c r="AQ56" s="38"/>
      <c r="AR56" s="38"/>
      <c r="AS56" s="38"/>
      <c r="AU56" s="38"/>
      <c r="AV56" s="38"/>
      <c r="AW56" s="38"/>
      <c r="AX56" s="38"/>
      <c r="AY56" s="38"/>
      <c r="AZ56" s="38"/>
      <c r="BA56" s="38"/>
      <c r="BC56" s="37"/>
      <c r="BE56" s="70"/>
      <c r="BR56" s="7">
        <f t="shared" si="23"/>
        <v>0</v>
      </c>
      <c r="BS56" s="9" t="str">
        <f t="shared" si="24"/>
        <v/>
      </c>
      <c r="BT56" s="3">
        <v>35</v>
      </c>
      <c r="BV56" s="8">
        <f t="shared" ref="BV56:BV87" si="25">BV55</f>
        <v>0</v>
      </c>
      <c r="BX56" s="22"/>
      <c r="BY56" s="23"/>
      <c r="BZ56" s="55" t="str">
        <f t="shared" si="10"/>
        <v/>
      </c>
      <c r="CA56" s="7" t="str">
        <f t="shared" si="11"/>
        <v/>
      </c>
      <c r="CB56" s="39"/>
      <c r="CC56" s="39"/>
      <c r="CI56" s="7">
        <v>70</v>
      </c>
      <c r="CK56" s="22">
        <f t="shared" si="12"/>
        <v>0</v>
      </c>
      <c r="CL56" s="7">
        <f t="shared" si="13"/>
        <v>0</v>
      </c>
      <c r="CM56" s="3">
        <v>35</v>
      </c>
      <c r="CN56" s="23" t="str">
        <f t="shared" si="14"/>
        <v/>
      </c>
      <c r="CO56" s="6">
        <v>45962</v>
      </c>
      <c r="CP56" s="23"/>
      <c r="CZ56" s="5">
        <v>44554</v>
      </c>
      <c r="DA56" s="36">
        <f t="shared" si="18"/>
        <v>0</v>
      </c>
      <c r="DB56" s="20">
        <f t="shared" si="17"/>
        <v>0</v>
      </c>
      <c r="DC56" s="21">
        <v>43700</v>
      </c>
      <c r="DD56" s="19">
        <f t="shared" si="15"/>
        <v>0</v>
      </c>
    </row>
    <row r="57" spans="2:108" ht="18" customHeight="1">
      <c r="B57" s="53"/>
      <c r="H57" s="12"/>
      <c r="I57" s="12"/>
      <c r="J57" s="12"/>
      <c r="T57" s="12"/>
      <c r="U57" s="12"/>
      <c r="V57" s="12"/>
      <c r="W57" s="798" t="str">
        <f t="shared" si="19"/>
        <v/>
      </c>
      <c r="X57" s="828"/>
      <c r="Y57" s="829" t="str">
        <f t="shared" si="4"/>
        <v/>
      </c>
      <c r="Z57" s="830" t="str">
        <f t="shared" si="5"/>
        <v/>
      </c>
      <c r="AA57" s="831" t="str">
        <f t="shared" si="20"/>
        <v/>
      </c>
      <c r="AB57" s="831" t="str">
        <f t="shared" si="21"/>
        <v/>
      </c>
      <c r="AC57" s="741"/>
      <c r="AD57" s="755"/>
      <c r="AE57" s="755"/>
      <c r="AF57" s="741"/>
      <c r="AG57" s="842"/>
      <c r="AH57" s="68" t="str">
        <f t="shared" si="22"/>
        <v/>
      </c>
      <c r="AI57" s="63"/>
      <c r="AJ57" s="63"/>
      <c r="AK57" s="63"/>
      <c r="AM57" s="38"/>
      <c r="AN57" s="38"/>
      <c r="AO57" s="38"/>
      <c r="AP57" s="38"/>
      <c r="AQ57" s="38"/>
      <c r="AR57" s="38"/>
      <c r="AS57" s="38"/>
      <c r="AU57" s="38"/>
      <c r="AV57" s="38"/>
      <c r="AW57" s="38"/>
      <c r="AX57" s="38"/>
      <c r="AY57" s="38"/>
      <c r="AZ57" s="38"/>
      <c r="BA57" s="38"/>
      <c r="BC57" s="37"/>
      <c r="BE57" s="71"/>
      <c r="BR57" s="7">
        <f t="shared" si="23"/>
        <v>0</v>
      </c>
      <c r="BS57" s="9" t="str">
        <f t="shared" si="24"/>
        <v/>
      </c>
      <c r="BT57" s="3">
        <v>36</v>
      </c>
      <c r="BV57" s="8">
        <f t="shared" si="25"/>
        <v>0</v>
      </c>
      <c r="BX57" s="22"/>
      <c r="BY57" s="23"/>
      <c r="BZ57" s="55" t="str">
        <f t="shared" si="10"/>
        <v/>
      </c>
      <c r="CA57" s="7" t="str">
        <f t="shared" si="11"/>
        <v/>
      </c>
      <c r="CB57" s="39"/>
      <c r="CC57" s="39"/>
      <c r="CI57" s="7">
        <v>72</v>
      </c>
      <c r="CK57" s="22">
        <f t="shared" si="12"/>
        <v>0</v>
      </c>
      <c r="CL57" s="7">
        <f t="shared" si="13"/>
        <v>0</v>
      </c>
      <c r="CM57" s="3">
        <v>36</v>
      </c>
      <c r="CN57" s="23" t="str">
        <f t="shared" si="14"/>
        <v/>
      </c>
      <c r="CO57" s="6">
        <v>45992</v>
      </c>
      <c r="CP57" s="23"/>
      <c r="CZ57" s="5">
        <v>44561</v>
      </c>
      <c r="DA57" s="36">
        <f t="shared" si="18"/>
        <v>0</v>
      </c>
      <c r="DB57" s="20">
        <f t="shared" si="17"/>
        <v>0</v>
      </c>
      <c r="DC57" s="21">
        <v>43707</v>
      </c>
      <c r="DD57" s="19">
        <f t="shared" si="15"/>
        <v>0</v>
      </c>
    </row>
    <row r="58" spans="2:108" ht="18" customHeight="1">
      <c r="B58" s="53"/>
      <c r="H58" s="12"/>
      <c r="I58" s="12"/>
      <c r="J58" s="12"/>
      <c r="T58" s="12"/>
      <c r="U58" s="12"/>
      <c r="V58" s="12"/>
      <c r="W58" s="798" t="str">
        <f t="shared" si="19"/>
        <v/>
      </c>
      <c r="X58" s="828"/>
      <c r="Y58" s="829" t="str">
        <f t="shared" si="4"/>
        <v/>
      </c>
      <c r="Z58" s="830" t="str">
        <f t="shared" si="5"/>
        <v/>
      </c>
      <c r="AA58" s="831" t="str">
        <f t="shared" si="20"/>
        <v/>
      </c>
      <c r="AB58" s="831" t="str">
        <f t="shared" si="21"/>
        <v/>
      </c>
      <c r="AC58" s="741"/>
      <c r="AD58" s="755"/>
      <c r="AE58" s="755"/>
      <c r="AF58" s="741"/>
      <c r="AG58" s="842"/>
      <c r="AH58" s="68" t="str">
        <f t="shared" si="22"/>
        <v/>
      </c>
      <c r="AI58" s="63"/>
      <c r="AJ58" s="63"/>
      <c r="AK58" s="63"/>
      <c r="AM58" s="2331"/>
      <c r="AN58" s="2331"/>
      <c r="AO58" s="2331"/>
      <c r="AP58" s="2331"/>
      <c r="AQ58" s="2331"/>
      <c r="AR58" s="2331"/>
      <c r="AS58" s="2331"/>
      <c r="AU58" s="2331"/>
      <c r="AV58" s="2331"/>
      <c r="AW58" s="2331"/>
      <c r="AX58" s="2331"/>
      <c r="AY58" s="2331"/>
      <c r="AZ58" s="2331"/>
      <c r="BA58" s="2331"/>
      <c r="BC58" s="37"/>
      <c r="BE58" s="72"/>
      <c r="BR58" s="7">
        <f t="shared" si="23"/>
        <v>0</v>
      </c>
      <c r="BS58" s="9" t="str">
        <f t="shared" si="24"/>
        <v/>
      </c>
      <c r="BT58" s="3">
        <v>37</v>
      </c>
      <c r="BV58" s="8">
        <f t="shared" si="25"/>
        <v>0</v>
      </c>
      <c r="BX58" s="22"/>
      <c r="BY58" s="23"/>
      <c r="BZ58" s="55" t="str">
        <f t="shared" si="10"/>
        <v/>
      </c>
      <c r="CA58" s="7" t="str">
        <f t="shared" si="11"/>
        <v/>
      </c>
      <c r="CB58" s="39"/>
      <c r="CC58" s="39"/>
      <c r="CI58" s="7">
        <v>74</v>
      </c>
      <c r="CK58" s="22">
        <f t="shared" si="12"/>
        <v>0</v>
      </c>
      <c r="CL58" s="7">
        <f t="shared" si="13"/>
        <v>0</v>
      </c>
      <c r="CM58" s="3">
        <v>37</v>
      </c>
      <c r="CN58" s="23" t="str">
        <f t="shared" si="14"/>
        <v/>
      </c>
      <c r="CO58" s="6">
        <v>46023</v>
      </c>
      <c r="CP58" s="23"/>
      <c r="CZ58" s="5">
        <v>44578</v>
      </c>
      <c r="DA58" s="36">
        <f t="shared" si="18"/>
        <v>0</v>
      </c>
      <c r="DB58" s="20">
        <f t="shared" si="17"/>
        <v>0</v>
      </c>
      <c r="DC58" s="21">
        <v>43714</v>
      </c>
      <c r="DD58" s="19">
        <f t="shared" si="15"/>
        <v>0</v>
      </c>
    </row>
    <row r="59" spans="2:108" ht="18" customHeight="1">
      <c r="B59" s="53"/>
      <c r="H59" s="12"/>
      <c r="I59" s="12"/>
      <c r="J59" s="12"/>
      <c r="T59" s="12"/>
      <c r="U59" s="12"/>
      <c r="V59" s="12"/>
      <c r="W59" s="798" t="str">
        <f t="shared" si="19"/>
        <v/>
      </c>
      <c r="X59" s="828"/>
      <c r="Y59" s="829" t="str">
        <f t="shared" si="4"/>
        <v/>
      </c>
      <c r="Z59" s="830" t="str">
        <f t="shared" si="5"/>
        <v/>
      </c>
      <c r="AA59" s="831" t="str">
        <f t="shared" si="20"/>
        <v/>
      </c>
      <c r="AB59" s="831" t="str">
        <f t="shared" si="21"/>
        <v/>
      </c>
      <c r="AC59" s="741"/>
      <c r="AD59" s="755"/>
      <c r="AE59" s="755"/>
      <c r="AF59" s="741"/>
      <c r="AG59" s="842"/>
      <c r="AH59" s="68" t="str">
        <f t="shared" si="22"/>
        <v/>
      </c>
      <c r="AI59" s="63"/>
      <c r="AJ59" s="63"/>
      <c r="AK59" s="63"/>
      <c r="AM59" s="67"/>
      <c r="AN59" s="67"/>
      <c r="AO59" s="67"/>
      <c r="AP59" s="67"/>
      <c r="AQ59" s="67"/>
      <c r="AR59" s="67"/>
      <c r="AS59" s="67"/>
      <c r="AU59" s="67"/>
      <c r="AV59" s="67"/>
      <c r="AW59" s="67"/>
      <c r="AX59" s="67"/>
      <c r="AY59" s="67"/>
      <c r="AZ59" s="67"/>
      <c r="BA59" s="67"/>
      <c r="BC59" s="37"/>
      <c r="BE59" s="70"/>
      <c r="BR59" s="7">
        <f t="shared" si="23"/>
        <v>0</v>
      </c>
      <c r="BS59" s="9" t="str">
        <f t="shared" si="24"/>
        <v/>
      </c>
      <c r="BT59" s="3">
        <v>38</v>
      </c>
      <c r="BV59" s="8">
        <f t="shared" si="25"/>
        <v>0</v>
      </c>
      <c r="BX59" s="22"/>
      <c r="BY59" s="23"/>
      <c r="BZ59" s="55" t="str">
        <f t="shared" si="10"/>
        <v/>
      </c>
      <c r="CA59" s="7" t="str">
        <f t="shared" si="11"/>
        <v/>
      </c>
      <c r="CB59" s="39"/>
      <c r="CC59" s="39"/>
      <c r="CI59" s="7">
        <v>76</v>
      </c>
      <c r="CK59" s="22">
        <f t="shared" si="12"/>
        <v>0</v>
      </c>
      <c r="CL59" s="7">
        <f t="shared" si="13"/>
        <v>0</v>
      </c>
      <c r="CM59" s="3">
        <v>38</v>
      </c>
      <c r="CN59" s="23" t="str">
        <f t="shared" si="14"/>
        <v/>
      </c>
      <c r="CO59" s="6">
        <v>46054</v>
      </c>
      <c r="CP59" s="23"/>
      <c r="CZ59" s="5">
        <v>44613</v>
      </c>
      <c r="DA59" s="36">
        <f t="shared" si="18"/>
        <v>0</v>
      </c>
      <c r="DB59" s="20">
        <f t="shared" si="17"/>
        <v>0</v>
      </c>
      <c r="DC59" s="21">
        <v>43721</v>
      </c>
      <c r="DD59" s="19">
        <f t="shared" si="15"/>
        <v>0</v>
      </c>
    </row>
    <row r="60" spans="2:108" ht="18" customHeight="1">
      <c r="B60" s="53"/>
      <c r="H60" s="12"/>
      <c r="I60" s="12"/>
      <c r="J60" s="12"/>
      <c r="T60" s="12"/>
      <c r="U60" s="12"/>
      <c r="V60" s="12"/>
      <c r="W60" s="798" t="str">
        <f t="shared" si="19"/>
        <v/>
      </c>
      <c r="X60" s="828"/>
      <c r="Y60" s="829" t="str">
        <f t="shared" si="4"/>
        <v/>
      </c>
      <c r="Z60" s="830" t="str">
        <f t="shared" si="5"/>
        <v/>
      </c>
      <c r="AA60" s="831" t="str">
        <f t="shared" si="20"/>
        <v/>
      </c>
      <c r="AB60" s="831" t="str">
        <f t="shared" si="21"/>
        <v/>
      </c>
      <c r="AC60" s="741"/>
      <c r="AD60" s="755"/>
      <c r="AE60" s="755"/>
      <c r="AF60" s="741"/>
      <c r="AG60" s="842"/>
      <c r="AH60" s="68" t="str">
        <f t="shared" si="22"/>
        <v/>
      </c>
      <c r="AI60" s="63"/>
      <c r="AJ60" s="63"/>
      <c r="AK60" s="63"/>
      <c r="AM60" s="38"/>
      <c r="AN60" s="38"/>
      <c r="AO60" s="38"/>
      <c r="AP60" s="38"/>
      <c r="AQ60" s="38"/>
      <c r="AR60" s="38"/>
      <c r="AS60" s="38"/>
      <c r="AU60" s="38"/>
      <c r="AV60" s="38"/>
      <c r="AW60" s="38"/>
      <c r="AX60" s="38"/>
      <c r="AY60" s="38"/>
      <c r="AZ60" s="38"/>
      <c r="BA60" s="38"/>
      <c r="BC60" s="37"/>
      <c r="BE60" s="71"/>
      <c r="BR60" s="7">
        <f t="shared" si="23"/>
        <v>0</v>
      </c>
      <c r="BS60" s="9" t="str">
        <f t="shared" si="24"/>
        <v/>
      </c>
      <c r="BT60" s="3">
        <v>39</v>
      </c>
      <c r="BV60" s="8">
        <f t="shared" si="25"/>
        <v>0</v>
      </c>
      <c r="BX60" s="22"/>
      <c r="BY60" s="23"/>
      <c r="BZ60" s="55" t="str">
        <f t="shared" si="10"/>
        <v/>
      </c>
      <c r="CA60" s="7" t="str">
        <f t="shared" si="11"/>
        <v/>
      </c>
      <c r="CB60" s="39"/>
      <c r="CC60" s="39"/>
      <c r="CI60" s="7">
        <v>78</v>
      </c>
      <c r="CK60" s="22">
        <f t="shared" si="12"/>
        <v>0</v>
      </c>
      <c r="CL60" s="7">
        <f t="shared" si="13"/>
        <v>0</v>
      </c>
      <c r="CM60" s="3">
        <v>39</v>
      </c>
      <c r="CN60" s="23" t="str">
        <f t="shared" si="14"/>
        <v/>
      </c>
      <c r="CO60" s="6">
        <v>46082</v>
      </c>
      <c r="CP60" s="23"/>
      <c r="CZ60" s="5">
        <v>44711</v>
      </c>
      <c r="DA60" s="36">
        <f t="shared" si="18"/>
        <v>0</v>
      </c>
      <c r="DB60" s="20">
        <f t="shared" si="17"/>
        <v>0</v>
      </c>
      <c r="DC60" s="21">
        <v>43728</v>
      </c>
      <c r="DD60" s="19">
        <f t="shared" si="15"/>
        <v>0</v>
      </c>
    </row>
    <row r="61" spans="2:108" ht="18" customHeight="1">
      <c r="B61" s="53"/>
      <c r="H61" s="12"/>
      <c r="I61" s="12"/>
      <c r="J61" s="12"/>
      <c r="T61" s="12"/>
      <c r="U61" s="12"/>
      <c r="V61" s="12"/>
      <c r="W61" s="798" t="str">
        <f t="shared" si="19"/>
        <v/>
      </c>
      <c r="X61" s="828"/>
      <c r="Y61" s="829" t="str">
        <f t="shared" si="4"/>
        <v/>
      </c>
      <c r="Z61" s="830" t="str">
        <f t="shared" si="5"/>
        <v/>
      </c>
      <c r="AA61" s="831" t="str">
        <f t="shared" si="20"/>
        <v/>
      </c>
      <c r="AB61" s="831" t="str">
        <f t="shared" si="21"/>
        <v/>
      </c>
      <c r="AC61" s="741"/>
      <c r="AD61" s="755"/>
      <c r="AE61" s="755"/>
      <c r="AF61" s="741"/>
      <c r="AG61" s="842"/>
      <c r="AH61" s="68" t="str">
        <f t="shared" si="22"/>
        <v/>
      </c>
      <c r="AI61" s="63"/>
      <c r="AJ61" s="63"/>
      <c r="AK61" s="63"/>
      <c r="AM61" s="38"/>
      <c r="AN61" s="38"/>
      <c r="AO61" s="38"/>
      <c r="AP61" s="38"/>
      <c r="AQ61" s="38"/>
      <c r="AR61" s="38"/>
      <c r="AS61" s="38"/>
      <c r="AU61" s="38"/>
      <c r="AV61" s="38"/>
      <c r="AW61" s="38"/>
      <c r="AX61" s="38"/>
      <c r="AY61" s="38"/>
      <c r="AZ61" s="38"/>
      <c r="BA61" s="38"/>
      <c r="BC61" s="37"/>
      <c r="BE61" s="71"/>
      <c r="BR61" s="7">
        <f t="shared" si="23"/>
        <v>0</v>
      </c>
      <c r="BS61" s="9" t="str">
        <f t="shared" si="24"/>
        <v/>
      </c>
      <c r="BT61" s="3">
        <v>40</v>
      </c>
      <c r="BV61" s="8">
        <f t="shared" si="25"/>
        <v>0</v>
      </c>
      <c r="BX61" s="22"/>
      <c r="BY61" s="23"/>
      <c r="BZ61" s="55" t="str">
        <f t="shared" si="10"/>
        <v/>
      </c>
      <c r="CA61" s="7" t="str">
        <f t="shared" si="11"/>
        <v/>
      </c>
      <c r="CB61" s="39"/>
      <c r="CC61" s="39"/>
      <c r="CI61" s="7">
        <v>80</v>
      </c>
      <c r="CK61" s="22">
        <f t="shared" si="12"/>
        <v>0</v>
      </c>
      <c r="CL61" s="7">
        <f t="shared" si="13"/>
        <v>0</v>
      </c>
      <c r="CM61" s="3">
        <v>40</v>
      </c>
      <c r="CN61" s="23" t="str">
        <f t="shared" si="14"/>
        <v/>
      </c>
      <c r="CO61" s="6">
        <v>46113</v>
      </c>
      <c r="CP61" s="23"/>
      <c r="CZ61" s="5">
        <v>44746</v>
      </c>
      <c r="DA61" s="36">
        <f t="shared" si="18"/>
        <v>0</v>
      </c>
      <c r="DB61" s="20">
        <f t="shared" si="17"/>
        <v>0</v>
      </c>
      <c r="DC61" s="21">
        <v>43735</v>
      </c>
      <c r="DD61" s="19">
        <f t="shared" si="15"/>
        <v>0</v>
      </c>
    </row>
    <row r="62" spans="2:108" ht="18" customHeight="1">
      <c r="B62" s="53"/>
      <c r="H62" s="12"/>
      <c r="I62" s="12"/>
      <c r="J62" s="12"/>
      <c r="T62" s="12"/>
      <c r="U62" s="12"/>
      <c r="V62" s="12"/>
      <c r="W62" s="798" t="str">
        <f t="shared" si="19"/>
        <v/>
      </c>
      <c r="X62" s="828"/>
      <c r="Y62" s="829" t="str">
        <f t="shared" si="4"/>
        <v/>
      </c>
      <c r="Z62" s="830" t="str">
        <f t="shared" si="5"/>
        <v/>
      </c>
      <c r="AA62" s="831" t="str">
        <f t="shared" si="20"/>
        <v/>
      </c>
      <c r="AB62" s="831" t="str">
        <f t="shared" si="21"/>
        <v/>
      </c>
      <c r="AC62" s="741"/>
      <c r="AD62" s="755"/>
      <c r="AE62" s="755"/>
      <c r="AF62" s="741"/>
      <c r="AG62" s="842"/>
      <c r="AH62" s="68" t="str">
        <f t="shared" si="22"/>
        <v/>
      </c>
      <c r="AI62" s="63"/>
      <c r="AJ62" s="63"/>
      <c r="AK62" s="63"/>
      <c r="AM62" s="38"/>
      <c r="AN62" s="38"/>
      <c r="AO62" s="38"/>
      <c r="AP62" s="38"/>
      <c r="AQ62" s="38"/>
      <c r="AR62" s="38"/>
      <c r="AS62" s="38"/>
      <c r="AU62" s="38"/>
      <c r="AV62" s="38"/>
      <c r="AW62" s="38"/>
      <c r="AX62" s="38"/>
      <c r="AY62" s="38"/>
      <c r="AZ62" s="38"/>
      <c r="BA62" s="38"/>
      <c r="BC62" s="37"/>
      <c r="BE62" s="70"/>
      <c r="BR62" s="7">
        <f t="shared" si="23"/>
        <v>0</v>
      </c>
      <c r="BS62" s="9" t="str">
        <f t="shared" si="24"/>
        <v/>
      </c>
      <c r="BT62" s="3">
        <v>41</v>
      </c>
      <c r="BV62" s="8">
        <f t="shared" si="25"/>
        <v>0</v>
      </c>
      <c r="BX62" s="22"/>
      <c r="BY62" s="23"/>
      <c r="BZ62" s="55" t="str">
        <f t="shared" si="10"/>
        <v/>
      </c>
      <c r="CA62" s="7" t="str">
        <f t="shared" si="11"/>
        <v/>
      </c>
      <c r="CB62" s="39"/>
      <c r="CC62" s="39"/>
      <c r="CI62" s="7">
        <v>82</v>
      </c>
      <c r="CK62" s="22">
        <f t="shared" si="12"/>
        <v>0</v>
      </c>
      <c r="CL62" s="7">
        <f t="shared" si="13"/>
        <v>0</v>
      </c>
      <c r="CM62" s="3">
        <v>41</v>
      </c>
      <c r="CN62" s="23" t="str">
        <f t="shared" si="14"/>
        <v/>
      </c>
      <c r="CO62" s="6">
        <v>46143</v>
      </c>
      <c r="CP62" s="23"/>
      <c r="CZ62" s="5">
        <v>44809</v>
      </c>
      <c r="DA62" s="36">
        <f t="shared" si="18"/>
        <v>0</v>
      </c>
      <c r="DB62" s="20">
        <f t="shared" si="17"/>
        <v>0</v>
      </c>
      <c r="DC62" s="21">
        <v>43742</v>
      </c>
      <c r="DD62" s="19">
        <f t="shared" si="15"/>
        <v>0</v>
      </c>
    </row>
    <row r="63" spans="2:108" ht="18" customHeight="1">
      <c r="B63" s="53"/>
      <c r="H63" s="12"/>
      <c r="I63" s="12"/>
      <c r="J63" s="12"/>
      <c r="T63" s="12"/>
      <c r="U63" s="12"/>
      <c r="V63" s="12"/>
      <c r="W63" s="798" t="str">
        <f t="shared" si="19"/>
        <v/>
      </c>
      <c r="X63" s="828"/>
      <c r="Y63" s="829" t="str">
        <f t="shared" si="4"/>
        <v/>
      </c>
      <c r="Z63" s="830" t="str">
        <f t="shared" si="5"/>
        <v/>
      </c>
      <c r="AA63" s="831" t="str">
        <f t="shared" si="20"/>
        <v/>
      </c>
      <c r="AB63" s="831" t="str">
        <f t="shared" si="21"/>
        <v/>
      </c>
      <c r="AC63" s="741"/>
      <c r="AD63" s="755"/>
      <c r="AE63" s="755"/>
      <c r="AF63" s="741"/>
      <c r="AG63" s="842"/>
      <c r="AH63" s="68" t="str">
        <f t="shared" si="22"/>
        <v/>
      </c>
      <c r="AI63" s="63"/>
      <c r="AJ63" s="63"/>
      <c r="AK63" s="63"/>
      <c r="AM63" s="38"/>
      <c r="AN63" s="38"/>
      <c r="AO63" s="38"/>
      <c r="AP63" s="38"/>
      <c r="AQ63" s="38"/>
      <c r="AR63" s="38"/>
      <c r="AS63" s="38"/>
      <c r="AU63" s="38"/>
      <c r="AV63" s="38"/>
      <c r="AW63" s="38"/>
      <c r="AX63" s="38"/>
      <c r="AY63" s="38"/>
      <c r="AZ63" s="38"/>
      <c r="BA63" s="38"/>
      <c r="BC63" s="37"/>
      <c r="BE63" s="69"/>
      <c r="BR63" s="7">
        <f t="shared" si="23"/>
        <v>0</v>
      </c>
      <c r="BS63" s="9" t="str">
        <f t="shared" si="24"/>
        <v/>
      </c>
      <c r="BT63" s="3">
        <v>42</v>
      </c>
      <c r="BV63" s="8">
        <f t="shared" si="25"/>
        <v>0</v>
      </c>
      <c r="BX63" s="22"/>
      <c r="BY63" s="23"/>
      <c r="BZ63" s="55" t="str">
        <f t="shared" si="10"/>
        <v/>
      </c>
      <c r="CA63" s="7" t="str">
        <f t="shared" si="11"/>
        <v/>
      </c>
      <c r="CB63" s="39"/>
      <c r="CC63" s="39"/>
      <c r="CI63" s="7">
        <v>84</v>
      </c>
      <c r="CK63" s="22">
        <f t="shared" si="12"/>
        <v>0</v>
      </c>
      <c r="CL63" s="7">
        <f t="shared" si="13"/>
        <v>0</v>
      </c>
      <c r="CM63" s="3">
        <v>42</v>
      </c>
      <c r="CN63" s="23" t="str">
        <f t="shared" si="14"/>
        <v/>
      </c>
      <c r="CO63" s="6">
        <v>46174</v>
      </c>
      <c r="CP63" s="23"/>
      <c r="CZ63" s="5">
        <v>44844</v>
      </c>
      <c r="DA63" s="36">
        <f t="shared" si="18"/>
        <v>0</v>
      </c>
      <c r="DB63" s="20">
        <f t="shared" si="17"/>
        <v>0</v>
      </c>
      <c r="DC63" s="21">
        <v>43749</v>
      </c>
      <c r="DD63" s="19">
        <f t="shared" si="15"/>
        <v>0</v>
      </c>
    </row>
    <row r="64" spans="2:108" ht="18" customHeight="1">
      <c r="B64" s="53"/>
      <c r="H64" s="12"/>
      <c r="I64" s="12"/>
      <c r="J64" s="12"/>
      <c r="T64" s="12"/>
      <c r="U64" s="12"/>
      <c r="V64" s="12"/>
      <c r="W64" s="798" t="str">
        <f t="shared" si="19"/>
        <v/>
      </c>
      <c r="X64" s="828"/>
      <c r="Y64" s="829" t="str">
        <f t="shared" si="4"/>
        <v/>
      </c>
      <c r="Z64" s="830" t="str">
        <f t="shared" si="5"/>
        <v/>
      </c>
      <c r="AA64" s="831" t="str">
        <f t="shared" si="20"/>
        <v/>
      </c>
      <c r="AB64" s="831" t="str">
        <f t="shared" si="21"/>
        <v/>
      </c>
      <c r="AC64" s="741"/>
      <c r="AD64" s="755"/>
      <c r="AE64" s="755"/>
      <c r="AF64" s="741"/>
      <c r="AG64" s="842"/>
      <c r="AH64" s="68" t="str">
        <f t="shared" si="22"/>
        <v/>
      </c>
      <c r="AI64" s="63"/>
      <c r="AJ64" s="63"/>
      <c r="AK64" s="63"/>
      <c r="AM64" s="38"/>
      <c r="AN64" s="38"/>
      <c r="AO64" s="38"/>
      <c r="AP64" s="38"/>
      <c r="AQ64" s="38"/>
      <c r="AR64" s="38"/>
      <c r="AS64" s="38"/>
      <c r="AU64" s="38"/>
      <c r="AV64" s="38"/>
      <c r="AW64" s="38"/>
      <c r="AX64" s="38"/>
      <c r="AY64" s="38"/>
      <c r="AZ64" s="38"/>
      <c r="BA64" s="38"/>
      <c r="BC64" s="37"/>
      <c r="BE64" s="66"/>
      <c r="BR64" s="7">
        <f t="shared" si="23"/>
        <v>0</v>
      </c>
      <c r="BS64" s="9" t="str">
        <f t="shared" si="24"/>
        <v/>
      </c>
      <c r="BT64" s="3">
        <v>43</v>
      </c>
      <c r="BV64" s="8">
        <f t="shared" si="25"/>
        <v>0</v>
      </c>
      <c r="BX64" s="22"/>
      <c r="BY64" s="23"/>
      <c r="BZ64" s="55" t="str">
        <f t="shared" si="10"/>
        <v/>
      </c>
      <c r="CA64" s="7" t="str">
        <f t="shared" si="11"/>
        <v/>
      </c>
      <c r="CB64" s="39"/>
      <c r="CC64" s="39"/>
      <c r="CI64" s="7">
        <v>86</v>
      </c>
      <c r="CK64" s="22">
        <f t="shared" si="12"/>
        <v>0</v>
      </c>
      <c r="CL64" s="7">
        <f t="shared" si="13"/>
        <v>0</v>
      </c>
      <c r="CM64" s="3">
        <v>43</v>
      </c>
      <c r="CN64" s="23" t="str">
        <f t="shared" si="14"/>
        <v/>
      </c>
      <c r="CO64" s="6">
        <v>46204</v>
      </c>
      <c r="CP64" s="23"/>
      <c r="CZ64" s="5">
        <v>44876</v>
      </c>
      <c r="DA64" s="36">
        <f t="shared" si="18"/>
        <v>0</v>
      </c>
      <c r="DB64" s="20">
        <f t="shared" si="17"/>
        <v>0</v>
      </c>
      <c r="DC64" s="21">
        <v>43756</v>
      </c>
      <c r="DD64" s="19">
        <f t="shared" si="15"/>
        <v>0</v>
      </c>
    </row>
    <row r="65" spans="2:108" ht="18" customHeight="1">
      <c r="B65" s="53"/>
      <c r="H65" s="12"/>
      <c r="I65" s="12"/>
      <c r="J65" s="12"/>
      <c r="T65" s="12"/>
      <c r="U65" s="12"/>
      <c r="V65" s="12"/>
      <c r="W65" s="798" t="str">
        <f t="shared" si="19"/>
        <v/>
      </c>
      <c r="X65" s="828"/>
      <c r="Y65" s="829" t="str">
        <f t="shared" si="4"/>
        <v/>
      </c>
      <c r="Z65" s="830" t="str">
        <f t="shared" si="5"/>
        <v/>
      </c>
      <c r="AA65" s="831" t="str">
        <f t="shared" si="20"/>
        <v/>
      </c>
      <c r="AB65" s="831" t="str">
        <f t="shared" si="21"/>
        <v/>
      </c>
      <c r="AC65" s="741"/>
      <c r="AD65" s="755"/>
      <c r="AE65" s="755"/>
      <c r="AF65" s="741"/>
      <c r="AG65" s="842"/>
      <c r="AH65" s="68" t="str">
        <f t="shared" si="22"/>
        <v/>
      </c>
      <c r="AI65" s="63"/>
      <c r="AJ65" s="63"/>
      <c r="AK65" s="63"/>
      <c r="AM65" s="38"/>
      <c r="AN65" s="38"/>
      <c r="AO65" s="38"/>
      <c r="AP65" s="38"/>
      <c r="AQ65" s="38"/>
      <c r="AR65" s="38"/>
      <c r="AS65" s="38"/>
      <c r="AU65" s="38"/>
      <c r="AV65" s="38"/>
      <c r="AW65" s="38"/>
      <c r="AX65" s="38"/>
      <c r="AY65" s="38"/>
      <c r="AZ65" s="38"/>
      <c r="BA65" s="38"/>
      <c r="BC65" s="37"/>
      <c r="BE65" s="66"/>
      <c r="BR65" s="7">
        <f t="shared" si="23"/>
        <v>0</v>
      </c>
      <c r="BS65" s="9" t="str">
        <f t="shared" si="24"/>
        <v/>
      </c>
      <c r="BT65" s="3">
        <v>44</v>
      </c>
      <c r="BV65" s="8">
        <f t="shared" si="25"/>
        <v>0</v>
      </c>
      <c r="BX65" s="22"/>
      <c r="BY65" s="23"/>
      <c r="BZ65" s="55" t="str">
        <f t="shared" si="10"/>
        <v/>
      </c>
      <c r="CA65" s="7" t="str">
        <f t="shared" si="11"/>
        <v/>
      </c>
      <c r="CB65" s="39"/>
      <c r="CC65" s="39"/>
      <c r="CI65" s="7">
        <v>88</v>
      </c>
      <c r="CK65" s="22">
        <f t="shared" si="12"/>
        <v>0</v>
      </c>
      <c r="CL65" s="7">
        <f t="shared" si="13"/>
        <v>0</v>
      </c>
      <c r="CM65" s="3">
        <v>44</v>
      </c>
      <c r="CN65" s="23" t="str">
        <f t="shared" si="14"/>
        <v/>
      </c>
      <c r="CO65" s="6">
        <v>46235</v>
      </c>
      <c r="CP65" s="23"/>
      <c r="CZ65" s="5">
        <v>44889</v>
      </c>
      <c r="DA65" s="36">
        <f t="shared" si="18"/>
        <v>0</v>
      </c>
      <c r="DB65" s="20">
        <f t="shared" si="17"/>
        <v>0</v>
      </c>
      <c r="DC65" s="21">
        <v>43763</v>
      </c>
      <c r="DD65" s="19">
        <f t="shared" si="15"/>
        <v>0</v>
      </c>
    </row>
    <row r="66" spans="2:108" ht="18" customHeight="1">
      <c r="B66" s="53"/>
      <c r="H66" s="12"/>
      <c r="I66" s="12"/>
      <c r="J66" s="12"/>
      <c r="T66" s="12"/>
      <c r="U66" s="12"/>
      <c r="V66" s="12"/>
      <c r="W66" s="798" t="str">
        <f t="shared" si="19"/>
        <v/>
      </c>
      <c r="X66" s="828"/>
      <c r="Y66" s="829" t="str">
        <f t="shared" si="4"/>
        <v/>
      </c>
      <c r="Z66" s="830" t="str">
        <f t="shared" si="5"/>
        <v/>
      </c>
      <c r="AA66" s="831" t="str">
        <f t="shared" si="20"/>
        <v/>
      </c>
      <c r="AB66" s="831" t="str">
        <f t="shared" si="21"/>
        <v/>
      </c>
      <c r="AC66" s="741"/>
      <c r="AD66" s="755"/>
      <c r="AE66" s="755"/>
      <c r="AF66" s="741"/>
      <c r="AG66" s="842"/>
      <c r="AH66" s="68" t="str">
        <f t="shared" si="22"/>
        <v/>
      </c>
      <c r="AI66" s="63"/>
      <c r="AJ66" s="63"/>
      <c r="AK66" s="63"/>
      <c r="BC66" s="37"/>
      <c r="BE66" s="66"/>
      <c r="BR66" s="7">
        <f t="shared" si="23"/>
        <v>0</v>
      </c>
      <c r="BS66" s="9" t="str">
        <f t="shared" si="24"/>
        <v/>
      </c>
      <c r="BT66" s="3">
        <v>45</v>
      </c>
      <c r="BV66" s="8">
        <f t="shared" si="25"/>
        <v>0</v>
      </c>
      <c r="BX66" s="22"/>
      <c r="BY66" s="23"/>
      <c r="BZ66" s="55" t="str">
        <f t="shared" si="10"/>
        <v/>
      </c>
      <c r="CA66" s="7" t="str">
        <f t="shared" si="11"/>
        <v/>
      </c>
      <c r="CI66" s="7">
        <v>90</v>
      </c>
      <c r="CK66" s="22">
        <f t="shared" si="12"/>
        <v>0</v>
      </c>
      <c r="CL66" s="7">
        <f t="shared" si="13"/>
        <v>0</v>
      </c>
      <c r="CM66" s="3">
        <v>45</v>
      </c>
      <c r="CN66" s="23" t="str">
        <f t="shared" si="14"/>
        <v/>
      </c>
      <c r="CO66" s="6">
        <v>46266</v>
      </c>
      <c r="CP66" s="23"/>
      <c r="CZ66" s="5">
        <v>44921</v>
      </c>
      <c r="DA66" s="36">
        <f t="shared" si="18"/>
        <v>0</v>
      </c>
      <c r="DB66" s="20">
        <f t="shared" si="17"/>
        <v>0</v>
      </c>
      <c r="DC66" s="21">
        <v>43770</v>
      </c>
      <c r="DD66" s="19">
        <f t="shared" si="15"/>
        <v>0</v>
      </c>
    </row>
    <row r="67" spans="2:108" ht="18" customHeight="1">
      <c r="B67" s="53"/>
      <c r="H67" s="12"/>
      <c r="I67" s="12"/>
      <c r="J67" s="12"/>
      <c r="T67" s="12"/>
      <c r="U67" s="12"/>
      <c r="V67" s="12"/>
      <c r="W67" s="798" t="str">
        <f t="shared" si="19"/>
        <v/>
      </c>
      <c r="X67" s="828"/>
      <c r="Y67" s="829" t="str">
        <f t="shared" si="4"/>
        <v/>
      </c>
      <c r="Z67" s="830" t="str">
        <f t="shared" si="5"/>
        <v/>
      </c>
      <c r="AA67" s="831" t="str">
        <f t="shared" si="20"/>
        <v/>
      </c>
      <c r="AB67" s="831" t="str">
        <f t="shared" si="21"/>
        <v/>
      </c>
      <c r="AC67" s="741"/>
      <c r="AD67" s="755"/>
      <c r="AE67" s="755"/>
      <c r="AF67" s="741"/>
      <c r="AG67" s="842"/>
      <c r="AH67" s="65" t="str">
        <f t="shared" si="22"/>
        <v/>
      </c>
      <c r="AI67" s="63"/>
      <c r="AJ67" s="63"/>
      <c r="AK67" s="63"/>
      <c r="AM67" s="2331"/>
      <c r="AN67" s="2331"/>
      <c r="AO67" s="2331"/>
      <c r="AP67" s="2331"/>
      <c r="AQ67" s="2331"/>
      <c r="AR67" s="2331"/>
      <c r="AS67" s="2331"/>
      <c r="AU67" s="2331"/>
      <c r="AV67" s="2331"/>
      <c r="AW67" s="2331"/>
      <c r="AX67" s="2331"/>
      <c r="AY67" s="2331"/>
      <c r="AZ67" s="2331"/>
      <c r="BA67" s="2331"/>
      <c r="BC67" s="37"/>
      <c r="BE67" s="66"/>
      <c r="BR67" s="7">
        <f t="shared" si="23"/>
        <v>0</v>
      </c>
      <c r="BS67" s="9" t="str">
        <f t="shared" si="24"/>
        <v/>
      </c>
      <c r="BT67" s="3">
        <v>46</v>
      </c>
      <c r="BV67" s="8">
        <f t="shared" si="25"/>
        <v>0</v>
      </c>
      <c r="BX67" s="22"/>
      <c r="BY67" s="23"/>
      <c r="BZ67" s="55" t="str">
        <f t="shared" si="10"/>
        <v/>
      </c>
      <c r="CA67" s="7" t="str">
        <f t="shared" si="11"/>
        <v/>
      </c>
      <c r="CI67" s="7">
        <v>92</v>
      </c>
      <c r="CK67" s="22">
        <f t="shared" si="12"/>
        <v>0</v>
      </c>
      <c r="CL67" s="7">
        <f t="shared" si="13"/>
        <v>0</v>
      </c>
      <c r="CM67" s="3">
        <v>46</v>
      </c>
      <c r="CN67" s="23" t="str">
        <f t="shared" si="14"/>
        <v/>
      </c>
      <c r="CO67" s="6">
        <v>46296</v>
      </c>
      <c r="CP67" s="23"/>
      <c r="DB67" s="20">
        <f t="shared" si="17"/>
        <v>0</v>
      </c>
      <c r="DC67" s="21">
        <v>43777</v>
      </c>
      <c r="DD67" s="19">
        <f t="shared" si="15"/>
        <v>0</v>
      </c>
    </row>
    <row r="68" spans="2:108" ht="18" customHeight="1">
      <c r="B68" s="53"/>
      <c r="H68" s="12"/>
      <c r="I68" s="12"/>
      <c r="J68" s="12"/>
      <c r="T68" s="12"/>
      <c r="U68" s="12"/>
      <c r="V68" s="12"/>
      <c r="W68" s="798" t="str">
        <f t="shared" si="19"/>
        <v/>
      </c>
      <c r="X68" s="828"/>
      <c r="Y68" s="829" t="str">
        <f t="shared" si="4"/>
        <v/>
      </c>
      <c r="Z68" s="830" t="str">
        <f t="shared" si="5"/>
        <v/>
      </c>
      <c r="AA68" s="831" t="str">
        <f t="shared" si="20"/>
        <v/>
      </c>
      <c r="AB68" s="831" t="str">
        <f t="shared" si="21"/>
        <v/>
      </c>
      <c r="AC68" s="741"/>
      <c r="AD68" s="755"/>
      <c r="AE68" s="755"/>
      <c r="AF68" s="741"/>
      <c r="AG68" s="842"/>
      <c r="AH68" s="65" t="str">
        <f t="shared" si="22"/>
        <v/>
      </c>
      <c r="AI68" s="63"/>
      <c r="AJ68" s="63"/>
      <c r="AK68" s="63"/>
      <c r="AM68" s="67"/>
      <c r="AN68" s="67"/>
      <c r="AO68" s="67"/>
      <c r="AP68" s="67"/>
      <c r="AQ68" s="67"/>
      <c r="AR68" s="67"/>
      <c r="AS68" s="67"/>
      <c r="AU68" s="67"/>
      <c r="AV68" s="67"/>
      <c r="AW68" s="67"/>
      <c r="AX68" s="67"/>
      <c r="AY68" s="67"/>
      <c r="AZ68" s="67"/>
      <c r="BA68" s="67"/>
      <c r="BC68" s="37"/>
      <c r="BE68" s="66"/>
      <c r="BR68" s="7">
        <f t="shared" si="23"/>
        <v>0</v>
      </c>
      <c r="BS68" s="9" t="str">
        <f t="shared" si="24"/>
        <v/>
      </c>
      <c r="BT68" s="3">
        <v>47</v>
      </c>
      <c r="BV68" s="8">
        <f t="shared" si="25"/>
        <v>0</v>
      </c>
      <c r="BX68" s="22"/>
      <c r="BY68" s="23"/>
      <c r="BZ68" s="55" t="str">
        <f t="shared" si="10"/>
        <v/>
      </c>
      <c r="CA68" s="7" t="str">
        <f t="shared" si="11"/>
        <v/>
      </c>
      <c r="CI68" s="7">
        <v>94</v>
      </c>
      <c r="CK68" s="22">
        <f t="shared" si="12"/>
        <v>0</v>
      </c>
      <c r="CL68" s="7">
        <f t="shared" si="13"/>
        <v>0</v>
      </c>
      <c r="CM68" s="3">
        <v>47</v>
      </c>
      <c r="CN68" s="23" t="str">
        <f t="shared" si="14"/>
        <v/>
      </c>
      <c r="CO68" s="6">
        <v>46327</v>
      </c>
      <c r="CP68" s="23"/>
      <c r="DA68" s="62">
        <f>SUM(DA27:DA67)</f>
        <v>0</v>
      </c>
      <c r="DB68" s="20">
        <f t="shared" si="17"/>
        <v>0</v>
      </c>
      <c r="DC68" s="21">
        <v>43784</v>
      </c>
      <c r="DD68" s="19">
        <f t="shared" si="15"/>
        <v>0</v>
      </c>
    </row>
    <row r="69" spans="2:108" ht="18" customHeight="1">
      <c r="B69" s="53"/>
      <c r="H69" s="12"/>
      <c r="I69" s="12"/>
      <c r="J69" s="12"/>
      <c r="T69" s="12"/>
      <c r="U69" s="12"/>
      <c r="V69" s="12"/>
      <c r="W69" s="798" t="str">
        <f t="shared" si="19"/>
        <v/>
      </c>
      <c r="X69" s="828"/>
      <c r="Y69" s="829" t="str">
        <f t="shared" si="4"/>
        <v/>
      </c>
      <c r="Z69" s="830" t="str">
        <f t="shared" si="5"/>
        <v/>
      </c>
      <c r="AA69" s="831" t="str">
        <f t="shared" si="20"/>
        <v/>
      </c>
      <c r="AB69" s="831" t="str">
        <f t="shared" si="21"/>
        <v/>
      </c>
      <c r="AC69" s="741"/>
      <c r="AD69" s="755"/>
      <c r="AE69" s="755"/>
      <c r="AF69" s="741"/>
      <c r="AG69" s="842"/>
      <c r="AH69" s="65" t="str">
        <f t="shared" si="22"/>
        <v/>
      </c>
      <c r="AI69" s="63"/>
      <c r="AJ69" s="63"/>
      <c r="AK69" s="63"/>
      <c r="AM69" s="38"/>
      <c r="AN69" s="38"/>
      <c r="AO69" s="38"/>
      <c r="AP69" s="38"/>
      <c r="AQ69" s="38"/>
      <c r="AR69" s="38"/>
      <c r="AS69" s="38"/>
      <c r="AU69" s="38"/>
      <c r="AV69" s="38"/>
      <c r="AW69" s="38"/>
      <c r="AX69" s="38"/>
      <c r="AY69" s="38"/>
      <c r="AZ69" s="38"/>
      <c r="BA69" s="38"/>
      <c r="BC69" s="37"/>
      <c r="BE69" s="64"/>
      <c r="BR69" s="7">
        <f t="shared" si="23"/>
        <v>0</v>
      </c>
      <c r="BS69" s="9" t="str">
        <f t="shared" si="24"/>
        <v/>
      </c>
      <c r="BT69" s="3">
        <v>48</v>
      </c>
      <c r="BV69" s="8">
        <f t="shared" si="25"/>
        <v>0</v>
      </c>
      <c r="BX69" s="22"/>
      <c r="BY69" s="23"/>
      <c r="BZ69" s="55" t="str">
        <f t="shared" si="10"/>
        <v/>
      </c>
      <c r="CA69" s="7" t="str">
        <f t="shared" si="11"/>
        <v/>
      </c>
      <c r="CI69" s="7">
        <v>96</v>
      </c>
      <c r="CK69" s="22">
        <f t="shared" si="12"/>
        <v>0</v>
      </c>
      <c r="CL69" s="7">
        <f t="shared" si="13"/>
        <v>0</v>
      </c>
      <c r="CM69" s="3">
        <v>48</v>
      </c>
      <c r="CN69" s="23" t="str">
        <f t="shared" si="14"/>
        <v/>
      </c>
      <c r="CO69" s="6">
        <v>46357</v>
      </c>
      <c r="CP69" s="23"/>
      <c r="DB69" s="20">
        <f t="shared" si="17"/>
        <v>0</v>
      </c>
      <c r="DC69" s="21">
        <v>43791</v>
      </c>
      <c r="DD69" s="19">
        <f t="shared" si="15"/>
        <v>0</v>
      </c>
    </row>
    <row r="70" spans="2:108" ht="18" customHeight="1">
      <c r="B70" s="53"/>
      <c r="H70" s="12"/>
      <c r="I70" s="12"/>
      <c r="J70" s="12"/>
      <c r="T70" s="12"/>
      <c r="U70" s="12"/>
      <c r="V70" s="12"/>
      <c r="W70" s="798" t="str">
        <f t="shared" si="19"/>
        <v/>
      </c>
      <c r="X70" s="828"/>
      <c r="Y70" s="843" t="str">
        <f t="shared" si="4"/>
        <v/>
      </c>
      <c r="Z70" s="830" t="str">
        <f t="shared" si="5"/>
        <v/>
      </c>
      <c r="AA70" s="831" t="str">
        <f t="shared" si="20"/>
        <v/>
      </c>
      <c r="AB70" s="831" t="str">
        <f t="shared" si="21"/>
        <v/>
      </c>
      <c r="AC70" s="741"/>
      <c r="AD70" s="755"/>
      <c r="AE70" s="755"/>
      <c r="AF70" s="741"/>
      <c r="AG70" s="842"/>
      <c r="AH70" s="30" t="str">
        <f t="shared" si="22"/>
        <v/>
      </c>
      <c r="AI70" s="63"/>
      <c r="AJ70" s="63"/>
      <c r="AK70" s="63"/>
      <c r="AM70" s="38"/>
      <c r="AN70" s="38"/>
      <c r="AO70" s="38"/>
      <c r="AP70" s="38"/>
      <c r="AQ70" s="38"/>
      <c r="AR70" s="38"/>
      <c r="AS70" s="38"/>
      <c r="AU70" s="38"/>
      <c r="AV70" s="38"/>
      <c r="AW70" s="38"/>
      <c r="AX70" s="38"/>
      <c r="AY70" s="38"/>
      <c r="AZ70" s="38"/>
      <c r="BA70" s="38"/>
      <c r="BC70" s="37"/>
      <c r="BE70" s="2354"/>
      <c r="BR70" s="7">
        <f t="shared" si="23"/>
        <v>0</v>
      </c>
      <c r="BS70" s="9" t="str">
        <f t="shared" si="24"/>
        <v/>
      </c>
      <c r="BT70" s="3">
        <v>49</v>
      </c>
      <c r="BV70" s="8">
        <f t="shared" si="25"/>
        <v>0</v>
      </c>
      <c r="BX70" s="22"/>
      <c r="BY70" s="23"/>
      <c r="BZ70" s="55" t="str">
        <f t="shared" si="10"/>
        <v/>
      </c>
      <c r="CA70" s="7" t="str">
        <f t="shared" si="11"/>
        <v/>
      </c>
      <c r="CI70" s="7">
        <v>98</v>
      </c>
      <c r="CK70" s="22">
        <f t="shared" si="12"/>
        <v>0</v>
      </c>
      <c r="CL70" s="7">
        <f t="shared" si="13"/>
        <v>0</v>
      </c>
      <c r="CM70" s="3">
        <v>49</v>
      </c>
      <c r="CN70" s="23" t="str">
        <f t="shared" si="14"/>
        <v/>
      </c>
      <c r="CO70" s="6">
        <v>46388</v>
      </c>
      <c r="CZ70" s="62">
        <f>IF(DA68&gt;1,1,0)</f>
        <v>0</v>
      </c>
      <c r="DB70" s="20">
        <f t="shared" si="17"/>
        <v>0</v>
      </c>
      <c r="DC70" s="21">
        <v>43798</v>
      </c>
      <c r="DD70" s="19">
        <f t="shared" si="15"/>
        <v>0</v>
      </c>
    </row>
    <row r="71" spans="2:108" ht="18" customHeight="1">
      <c r="B71" s="53"/>
      <c r="H71" s="12"/>
      <c r="I71" s="12"/>
      <c r="J71" s="12"/>
      <c r="T71" s="12"/>
      <c r="U71" s="12"/>
      <c r="V71" s="12"/>
      <c r="W71" s="798"/>
      <c r="X71" s="828"/>
      <c r="Y71" s="843"/>
      <c r="Z71" s="844"/>
      <c r="AA71" s="741"/>
      <c r="AB71" s="741"/>
      <c r="AC71" s="741"/>
      <c r="AD71" s="755"/>
      <c r="AE71" s="755"/>
      <c r="AF71" s="741"/>
      <c r="AG71" s="842"/>
      <c r="AH71" s="30"/>
      <c r="AI71" s="57"/>
      <c r="AJ71" s="57"/>
      <c r="AK71" s="57"/>
      <c r="AM71" s="38"/>
      <c r="AN71" s="38"/>
      <c r="AO71" s="38"/>
      <c r="AP71" s="38"/>
      <c r="AQ71" s="38"/>
      <c r="AR71" s="38"/>
      <c r="AS71" s="38"/>
      <c r="AU71" s="38"/>
      <c r="AV71" s="38"/>
      <c r="AW71" s="38"/>
      <c r="AX71" s="38"/>
      <c r="AY71" s="38"/>
      <c r="AZ71" s="38"/>
      <c r="BA71" s="38"/>
      <c r="BC71" s="37"/>
      <c r="BE71" s="2354"/>
      <c r="BR71" s="7">
        <f t="shared" si="23"/>
        <v>0</v>
      </c>
      <c r="BS71" s="9" t="str">
        <f t="shared" si="24"/>
        <v/>
      </c>
      <c r="BT71" s="3">
        <v>50</v>
      </c>
      <c r="BV71" s="8">
        <f t="shared" si="25"/>
        <v>0</v>
      </c>
      <c r="BX71" s="22"/>
      <c r="BY71" s="23"/>
      <c r="BZ71" s="55"/>
      <c r="CI71" s="7">
        <v>100</v>
      </c>
      <c r="CZ71" s="62">
        <f>IF(DD1121&gt;1,2,0)</f>
        <v>0</v>
      </c>
      <c r="DB71" s="20">
        <f t="shared" si="17"/>
        <v>0</v>
      </c>
      <c r="DC71" s="21">
        <v>43805</v>
      </c>
      <c r="DD71" s="19">
        <f t="shared" si="15"/>
        <v>0</v>
      </c>
    </row>
    <row r="72" spans="2:108" ht="18" customHeight="1">
      <c r="B72" s="61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60"/>
      <c r="X72" s="59"/>
      <c r="Y72" s="50">
        <f>SUM(Y22:Y71)</f>
        <v>0</v>
      </c>
      <c r="Z72" s="49"/>
      <c r="AA72" s="57"/>
      <c r="AB72" s="57"/>
      <c r="AC72" s="57"/>
      <c r="AD72" s="58"/>
      <c r="AE72" s="58"/>
      <c r="AF72" s="57"/>
      <c r="AG72" s="56"/>
      <c r="AH72" s="30">
        <f>SUM(AH22:AH71)</f>
        <v>0</v>
      </c>
      <c r="AI72" s="39"/>
      <c r="AJ72" s="39"/>
      <c r="AK72" s="39"/>
      <c r="AM72" s="38"/>
      <c r="AN72" s="38"/>
      <c r="AO72" s="38"/>
      <c r="AP72" s="38"/>
      <c r="AQ72" s="38"/>
      <c r="AR72" s="38"/>
      <c r="AS72" s="38"/>
      <c r="AU72" s="38"/>
      <c r="AV72" s="38"/>
      <c r="AW72" s="38"/>
      <c r="AX72" s="38"/>
      <c r="AY72" s="38"/>
      <c r="AZ72" s="38"/>
      <c r="BA72" s="38"/>
      <c r="BC72" s="37"/>
      <c r="BE72" s="2354"/>
      <c r="BR72" s="7">
        <f t="shared" si="23"/>
        <v>0</v>
      </c>
      <c r="BS72" s="9" t="str">
        <f t="shared" si="24"/>
        <v/>
      </c>
      <c r="BT72" s="3">
        <v>51</v>
      </c>
      <c r="BV72" s="8">
        <f t="shared" si="25"/>
        <v>0</v>
      </c>
      <c r="BX72" s="22"/>
      <c r="BY72" s="23"/>
      <c r="BZ72" s="55"/>
      <c r="CZ72" s="54" t="str">
        <f>IF(CZ70+CZ71=1,1,IF(CZ70+CZ71&gt;1,2,IF(CZ70+CZ71=0,"")))</f>
        <v/>
      </c>
      <c r="DB72" s="20">
        <f t="shared" si="17"/>
        <v>0</v>
      </c>
      <c r="DC72" s="21">
        <v>43812</v>
      </c>
      <c r="DD72" s="19">
        <f t="shared" si="15"/>
        <v>0</v>
      </c>
    </row>
    <row r="73" spans="2:108" ht="18" customHeight="1">
      <c r="B73" s="53"/>
      <c r="H73" s="12"/>
      <c r="I73" s="12"/>
      <c r="J73" s="12"/>
      <c r="T73" s="12"/>
      <c r="U73" s="12"/>
      <c r="V73" s="12"/>
      <c r="W73" s="52"/>
      <c r="X73" s="51"/>
      <c r="Y73" s="50"/>
      <c r="Z73" s="49"/>
      <c r="AA73" s="12"/>
      <c r="AB73" s="12"/>
      <c r="AG73" s="48"/>
      <c r="AH73" s="30">
        <f>AH72/2</f>
        <v>0</v>
      </c>
      <c r="AI73" s="39"/>
      <c r="AJ73" s="39"/>
      <c r="AK73" s="39"/>
      <c r="AM73" s="38"/>
      <c r="AN73" s="38"/>
      <c r="AO73" s="38"/>
      <c r="AP73" s="38"/>
      <c r="AQ73" s="38"/>
      <c r="AR73" s="38"/>
      <c r="AS73" s="38"/>
      <c r="AU73" s="38"/>
      <c r="AV73" s="38"/>
      <c r="AW73" s="38"/>
      <c r="AX73" s="38"/>
      <c r="AY73" s="38"/>
      <c r="AZ73" s="38"/>
      <c r="BA73" s="38"/>
      <c r="BC73" s="37"/>
      <c r="BE73" s="2354"/>
      <c r="BR73" s="7">
        <f t="shared" si="23"/>
        <v>0</v>
      </c>
      <c r="BS73" s="9" t="str">
        <f t="shared" si="24"/>
        <v/>
      </c>
      <c r="BT73" s="3">
        <v>52</v>
      </c>
      <c r="BV73" s="8">
        <f t="shared" si="25"/>
        <v>0</v>
      </c>
      <c r="BX73" s="22"/>
      <c r="BY73" s="23"/>
      <c r="BZ73" s="22"/>
      <c r="CY73" s="19" t="s">
        <v>388</v>
      </c>
      <c r="CZ73" s="5" t="str">
        <f>IF(CZ72=1,CY73,"")</f>
        <v/>
      </c>
      <c r="DB73" s="20">
        <f t="shared" si="17"/>
        <v>0</v>
      </c>
      <c r="DC73" s="21">
        <v>43819</v>
      </c>
      <c r="DD73" s="19">
        <f t="shared" si="15"/>
        <v>0</v>
      </c>
    </row>
    <row r="74" spans="2:108" ht="18" customHeight="1" thickBot="1">
      <c r="B74" s="47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6"/>
      <c r="X74" s="45"/>
      <c r="Y74" s="44"/>
      <c r="Z74" s="43"/>
      <c r="AA74" s="41"/>
      <c r="AB74" s="41"/>
      <c r="AC74" s="41"/>
      <c r="AD74" s="42"/>
      <c r="AE74" s="42"/>
      <c r="AF74" s="41"/>
      <c r="AG74" s="40"/>
      <c r="AH74" s="30">
        <f>EVEN(AH73)</f>
        <v>0</v>
      </c>
      <c r="AI74" s="39"/>
      <c r="AJ74" s="39"/>
      <c r="AK74" s="39"/>
      <c r="AM74" s="38"/>
      <c r="AN74" s="38"/>
      <c r="AO74" s="38"/>
      <c r="AP74" s="38"/>
      <c r="AQ74" s="38"/>
      <c r="AR74" s="38"/>
      <c r="AS74" s="38"/>
      <c r="AU74" s="38"/>
      <c r="AV74" s="38"/>
      <c r="AW74" s="38"/>
      <c r="AX74" s="38"/>
      <c r="AY74" s="38"/>
      <c r="AZ74" s="38"/>
      <c r="BA74" s="38"/>
      <c r="BC74" s="37"/>
      <c r="BE74" s="2354"/>
      <c r="BR74" s="7">
        <f t="shared" si="23"/>
        <v>0</v>
      </c>
      <c r="BS74" s="9" t="str">
        <f t="shared" si="24"/>
        <v/>
      </c>
      <c r="BT74" s="3">
        <v>53</v>
      </c>
      <c r="BV74" s="8">
        <f t="shared" si="25"/>
        <v>0</v>
      </c>
      <c r="BX74" s="22"/>
      <c r="BY74" s="23"/>
      <c r="BZ74" s="22"/>
      <c r="CY74" s="36" t="s">
        <v>402</v>
      </c>
      <c r="CZ74" s="5" t="str">
        <f>IF(CZ72=2,CY74,"")</f>
        <v/>
      </c>
      <c r="DB74" s="20">
        <f t="shared" si="17"/>
        <v>0</v>
      </c>
      <c r="DC74" s="21">
        <v>43826</v>
      </c>
      <c r="DD74" s="19">
        <f t="shared" si="15"/>
        <v>0</v>
      </c>
    </row>
    <row r="75" spans="2:108" ht="56.25" customHeight="1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35"/>
      <c r="X75" s="34"/>
      <c r="Y75" s="33"/>
      <c r="Z75" s="32"/>
      <c r="AA75" s="18"/>
      <c r="AB75" s="18"/>
      <c r="AC75" s="18"/>
      <c r="AD75" s="31"/>
      <c r="AE75" s="31"/>
      <c r="AF75" s="18"/>
      <c r="AG75" s="18"/>
      <c r="AH75" s="30"/>
      <c r="BE75" s="29"/>
      <c r="BR75" s="7">
        <f t="shared" si="23"/>
        <v>0</v>
      </c>
      <c r="BS75" s="9" t="e">
        <f t="shared" si="24"/>
        <v>#VALUE!</v>
      </c>
      <c r="BV75" s="8">
        <f t="shared" si="25"/>
        <v>0</v>
      </c>
      <c r="BX75" s="22"/>
      <c r="BY75" s="23"/>
      <c r="BZ75" s="22"/>
      <c r="DB75" s="20">
        <f t="shared" si="17"/>
        <v>0</v>
      </c>
      <c r="DC75" s="21">
        <v>43833</v>
      </c>
      <c r="DD75" s="19">
        <f t="shared" si="15"/>
        <v>0</v>
      </c>
    </row>
    <row r="76" spans="2:108" ht="15" hidden="1" customHeight="1">
      <c r="BE76" s="29"/>
      <c r="BV76" s="8">
        <f t="shared" si="25"/>
        <v>0</v>
      </c>
      <c r="BX76" s="22"/>
      <c r="BY76" s="23"/>
      <c r="BZ76" s="22"/>
      <c r="DB76" s="20">
        <f t="shared" si="17"/>
        <v>0</v>
      </c>
      <c r="DC76" s="21">
        <v>43840</v>
      </c>
      <c r="DD76" s="19">
        <f t="shared" si="15"/>
        <v>0</v>
      </c>
    </row>
    <row r="77" spans="2:108" ht="15" hidden="1" customHeight="1">
      <c r="BV77" s="8">
        <f t="shared" si="25"/>
        <v>0</v>
      </c>
      <c r="BX77" s="22"/>
      <c r="BY77" s="23"/>
      <c r="BZ77" s="22"/>
      <c r="DB77" s="20">
        <f t="shared" si="17"/>
        <v>0</v>
      </c>
      <c r="DC77" s="21">
        <v>43847</v>
      </c>
      <c r="DD77" s="19">
        <f t="shared" si="15"/>
        <v>0</v>
      </c>
    </row>
    <row r="78" spans="2:108" ht="15" hidden="1" customHeight="1">
      <c r="J78" s="28">
        <f>T31</f>
        <v>0</v>
      </c>
      <c r="T78" s="3">
        <f>IF(J78="Friday",1,0)</f>
        <v>0</v>
      </c>
      <c r="W78" s="17" t="str">
        <f>IF(ISNUMBER(SEARCH(T78,Friday)), "Yes", "No")</f>
        <v>No</v>
      </c>
      <c r="BV78" s="8">
        <f t="shared" si="25"/>
        <v>0</v>
      </c>
      <c r="BX78" s="22"/>
      <c r="BY78" s="23"/>
      <c r="BZ78" s="22"/>
      <c r="DB78" s="20">
        <f t="shared" si="17"/>
        <v>0</v>
      </c>
      <c r="DC78" s="21">
        <v>43854</v>
      </c>
      <c r="DD78" s="19">
        <f t="shared" si="15"/>
        <v>0</v>
      </c>
    </row>
    <row r="79" spans="2:108" ht="15" hidden="1" customHeight="1">
      <c r="T79" s="3">
        <f>IF(J78="Saterday",1,0)</f>
        <v>0</v>
      </c>
      <c r="BF79" s="9"/>
      <c r="BV79" s="8">
        <f t="shared" si="25"/>
        <v>0</v>
      </c>
      <c r="BX79" s="22"/>
      <c r="BY79" s="23"/>
      <c r="BZ79" s="22"/>
      <c r="DB79" s="20">
        <f t="shared" si="17"/>
        <v>0</v>
      </c>
      <c r="DC79" s="21">
        <v>43861</v>
      </c>
      <c r="DD79" s="19">
        <f t="shared" si="15"/>
        <v>0</v>
      </c>
    </row>
    <row r="80" spans="2:108" ht="15" hidden="1" customHeight="1">
      <c r="BF80" s="27"/>
      <c r="BV80" s="8">
        <f t="shared" si="25"/>
        <v>0</v>
      </c>
      <c r="BX80" s="22"/>
      <c r="BY80" s="23"/>
      <c r="BZ80" s="22"/>
      <c r="DB80" s="20">
        <f t="shared" si="17"/>
        <v>0</v>
      </c>
      <c r="DC80" s="21">
        <v>43868</v>
      </c>
      <c r="DD80" s="19">
        <f t="shared" si="15"/>
        <v>0</v>
      </c>
    </row>
    <row r="81" spans="57:108" ht="15" hidden="1" customHeight="1">
      <c r="BE81" s="22"/>
      <c r="BK81" s="22"/>
      <c r="BM81" s="26" t="s">
        <v>403</v>
      </c>
      <c r="BV81" s="8">
        <f t="shared" si="25"/>
        <v>0</v>
      </c>
      <c r="BX81" s="22"/>
      <c r="BY81" s="23"/>
      <c r="BZ81" s="22"/>
      <c r="DB81" s="20">
        <f t="shared" si="17"/>
        <v>0</v>
      </c>
      <c r="DC81" s="21">
        <v>43875</v>
      </c>
      <c r="DD81" s="19">
        <f t="shared" si="15"/>
        <v>0</v>
      </c>
    </row>
    <row r="82" spans="57:108" ht="15" hidden="1" customHeight="1">
      <c r="BE82" s="22"/>
      <c r="BM82" s="25"/>
      <c r="BV82" s="8">
        <f t="shared" si="25"/>
        <v>0</v>
      </c>
      <c r="BX82" s="22"/>
      <c r="BY82" s="23"/>
      <c r="BZ82" s="22"/>
      <c r="DB82" s="20">
        <f t="shared" si="17"/>
        <v>0</v>
      </c>
      <c r="DC82" s="21">
        <v>43882</v>
      </c>
      <c r="DD82" s="19">
        <f t="shared" si="15"/>
        <v>0</v>
      </c>
    </row>
    <row r="83" spans="57:108" ht="15" hidden="1" customHeight="1">
      <c r="BM83" s="25"/>
      <c r="BV83" s="8">
        <f t="shared" si="25"/>
        <v>0</v>
      </c>
      <c r="BX83" s="22"/>
      <c r="BY83" s="23"/>
      <c r="BZ83" s="22"/>
      <c r="DB83" s="20">
        <f t="shared" si="17"/>
        <v>0</v>
      </c>
      <c r="DC83" s="21">
        <v>43889</v>
      </c>
      <c r="DD83" s="19">
        <f t="shared" si="15"/>
        <v>0</v>
      </c>
    </row>
    <row r="84" spans="57:108" ht="15" hidden="1" customHeight="1">
      <c r="BL84" s="3" t="str">
        <f>LEFT(T31,3)</f>
        <v/>
      </c>
      <c r="BM84" s="24" t="b">
        <f>ISNUMBER(SEARCH("Friday",T31))</f>
        <v>0</v>
      </c>
      <c r="BV84" s="8">
        <f t="shared" si="25"/>
        <v>0</v>
      </c>
      <c r="BX84" s="22"/>
      <c r="BY84" s="23"/>
      <c r="BZ84" s="22"/>
      <c r="DB84" s="20">
        <f t="shared" si="17"/>
        <v>0</v>
      </c>
      <c r="DC84" s="21">
        <v>43896</v>
      </c>
      <c r="DD84" s="19">
        <f t="shared" si="15"/>
        <v>0</v>
      </c>
    </row>
    <row r="85" spans="57:108" ht="15" hidden="1" customHeight="1">
      <c r="BV85" s="8">
        <f t="shared" si="25"/>
        <v>0</v>
      </c>
      <c r="BX85" s="22"/>
      <c r="BY85" s="23"/>
      <c r="BZ85" s="22"/>
      <c r="DB85" s="20">
        <f t="shared" si="17"/>
        <v>0</v>
      </c>
      <c r="DC85" s="21">
        <v>43903</v>
      </c>
      <c r="DD85" s="19">
        <f t="shared" si="15"/>
        <v>0</v>
      </c>
    </row>
    <row r="86" spans="57:108" ht="15" hidden="1" customHeight="1">
      <c r="BV86" s="8">
        <f t="shared" si="25"/>
        <v>0</v>
      </c>
      <c r="BX86" s="22"/>
      <c r="BY86" s="23"/>
      <c r="BZ86" s="22"/>
      <c r="DB86" s="20">
        <f t="shared" si="17"/>
        <v>0</v>
      </c>
      <c r="DC86" s="21">
        <v>43910</v>
      </c>
      <c r="DD86" s="19">
        <f t="shared" si="15"/>
        <v>0</v>
      </c>
    </row>
    <row r="87" spans="57:108" ht="15" hidden="1" customHeight="1">
      <c r="BV87" s="8">
        <f t="shared" si="25"/>
        <v>0</v>
      </c>
      <c r="BX87" s="22"/>
      <c r="BY87" s="23"/>
      <c r="BZ87" s="22"/>
      <c r="DB87" s="20">
        <f t="shared" si="17"/>
        <v>0</v>
      </c>
      <c r="DC87" s="21">
        <v>43917</v>
      </c>
      <c r="DD87" s="19">
        <f t="shared" ref="DD87:DD150" si="26">IF(DB87=DC87,2,0)</f>
        <v>0</v>
      </c>
    </row>
    <row r="88" spans="57:108" ht="15" hidden="1" customHeight="1">
      <c r="BF88" s="22"/>
      <c r="BG88" s="23"/>
      <c r="BV88" s="8">
        <f t="shared" ref="BV88:BV119" si="27">BV87</f>
        <v>0</v>
      </c>
      <c r="BX88" s="22"/>
      <c r="BY88" s="23"/>
      <c r="BZ88" s="22"/>
      <c r="DB88" s="20">
        <f t="shared" ref="DB88:DB151" si="28">DB87</f>
        <v>0</v>
      </c>
      <c r="DC88" s="21">
        <v>43924</v>
      </c>
      <c r="DD88" s="19">
        <f t="shared" si="26"/>
        <v>0</v>
      </c>
    </row>
    <row r="89" spans="57:108" ht="18.75" hidden="1" customHeight="1">
      <c r="BF89" s="22"/>
      <c r="BG89" s="23"/>
      <c r="BV89" s="8">
        <f t="shared" si="27"/>
        <v>0</v>
      </c>
      <c r="BX89" s="22"/>
      <c r="BY89" s="23"/>
      <c r="BZ89" s="22"/>
      <c r="DB89" s="20">
        <f t="shared" si="28"/>
        <v>0</v>
      </c>
      <c r="DC89" s="21">
        <v>43931</v>
      </c>
      <c r="DD89" s="19">
        <f t="shared" si="26"/>
        <v>0</v>
      </c>
    </row>
    <row r="90" spans="57:108" ht="18.75" hidden="1" customHeight="1">
      <c r="BG90" s="23"/>
      <c r="BV90" s="8">
        <f t="shared" si="27"/>
        <v>0</v>
      </c>
      <c r="BX90" s="22"/>
      <c r="BY90" s="23"/>
      <c r="BZ90" s="22"/>
      <c r="DB90" s="20">
        <f t="shared" si="28"/>
        <v>0</v>
      </c>
      <c r="DC90" s="21">
        <v>43938</v>
      </c>
      <c r="DD90" s="19">
        <f t="shared" si="26"/>
        <v>0</v>
      </c>
    </row>
    <row r="91" spans="57:108" ht="18.75" hidden="1" customHeight="1">
      <c r="BV91" s="8">
        <f t="shared" si="27"/>
        <v>0</v>
      </c>
      <c r="BX91" s="22"/>
      <c r="BY91" s="23"/>
      <c r="BZ91" s="22"/>
      <c r="DB91" s="20">
        <f t="shared" si="28"/>
        <v>0</v>
      </c>
      <c r="DC91" s="21">
        <v>43945</v>
      </c>
      <c r="DD91" s="19">
        <f t="shared" si="26"/>
        <v>0</v>
      </c>
    </row>
    <row r="92" spans="57:108" ht="18.75" hidden="1" customHeight="1">
      <c r="BV92" s="8">
        <f t="shared" si="27"/>
        <v>0</v>
      </c>
      <c r="BX92" s="22"/>
      <c r="BY92" s="23"/>
      <c r="BZ92" s="22"/>
      <c r="DB92" s="20">
        <f t="shared" si="28"/>
        <v>0</v>
      </c>
      <c r="DC92" s="21">
        <v>43952</v>
      </c>
      <c r="DD92" s="19">
        <f t="shared" si="26"/>
        <v>0</v>
      </c>
    </row>
    <row r="93" spans="57:108" ht="18.75" hidden="1" customHeight="1">
      <c r="BV93" s="8">
        <f t="shared" si="27"/>
        <v>0</v>
      </c>
      <c r="BX93" s="22"/>
      <c r="BY93" s="23"/>
      <c r="BZ93" s="22"/>
      <c r="CA93" s="7">
        <f>SUM(CA22:CA92)</f>
        <v>68</v>
      </c>
      <c r="DB93" s="20">
        <f t="shared" si="28"/>
        <v>0</v>
      </c>
      <c r="DC93" s="21">
        <v>43959</v>
      </c>
      <c r="DD93" s="19">
        <f t="shared" si="26"/>
        <v>0</v>
      </c>
    </row>
    <row r="94" spans="57:108" ht="18.75" hidden="1" customHeight="1">
      <c r="BV94" s="8">
        <f t="shared" si="27"/>
        <v>0</v>
      </c>
      <c r="DB94" s="20">
        <f t="shared" si="28"/>
        <v>0</v>
      </c>
      <c r="DC94" s="21">
        <v>43966</v>
      </c>
      <c r="DD94" s="19">
        <f t="shared" si="26"/>
        <v>0</v>
      </c>
    </row>
    <row r="95" spans="57:108" ht="18.75" hidden="1" customHeight="1">
      <c r="BV95" s="8">
        <f t="shared" si="27"/>
        <v>0</v>
      </c>
      <c r="DB95" s="20">
        <f t="shared" si="28"/>
        <v>0</v>
      </c>
      <c r="DC95" s="21">
        <v>43973</v>
      </c>
      <c r="DD95" s="19">
        <f t="shared" si="26"/>
        <v>0</v>
      </c>
    </row>
    <row r="96" spans="57:108" ht="18.75" hidden="1" customHeight="1">
      <c r="BV96" s="8">
        <f t="shared" si="27"/>
        <v>0</v>
      </c>
      <c r="DB96" s="20">
        <f t="shared" si="28"/>
        <v>0</v>
      </c>
      <c r="DC96" s="21">
        <v>43980</v>
      </c>
      <c r="DD96" s="19">
        <f t="shared" si="26"/>
        <v>0</v>
      </c>
    </row>
    <row r="97" spans="74:108" ht="18.75" hidden="1" customHeight="1">
      <c r="BV97" s="8">
        <f t="shared" si="27"/>
        <v>0</v>
      </c>
      <c r="DB97" s="20">
        <f t="shared" si="28"/>
        <v>0</v>
      </c>
      <c r="DC97" s="21">
        <v>43987</v>
      </c>
      <c r="DD97" s="19">
        <f t="shared" si="26"/>
        <v>0</v>
      </c>
    </row>
    <row r="98" spans="74:108" ht="18.75" hidden="1" customHeight="1">
      <c r="BV98" s="8">
        <f t="shared" si="27"/>
        <v>0</v>
      </c>
      <c r="DB98" s="20">
        <f t="shared" si="28"/>
        <v>0</v>
      </c>
      <c r="DC98" s="21">
        <v>43994</v>
      </c>
      <c r="DD98" s="19">
        <f t="shared" si="26"/>
        <v>0</v>
      </c>
    </row>
    <row r="99" spans="74:108" ht="18.75" hidden="1" customHeight="1">
      <c r="BV99" s="8">
        <f t="shared" si="27"/>
        <v>0</v>
      </c>
      <c r="DB99" s="20">
        <f t="shared" si="28"/>
        <v>0</v>
      </c>
      <c r="DC99" s="21">
        <v>44001</v>
      </c>
      <c r="DD99" s="19">
        <f t="shared" si="26"/>
        <v>0</v>
      </c>
    </row>
    <row r="100" spans="74:108" ht="18.75" hidden="1" customHeight="1">
      <c r="BV100" s="8">
        <f t="shared" si="27"/>
        <v>0</v>
      </c>
      <c r="DB100" s="20">
        <f t="shared" si="28"/>
        <v>0</v>
      </c>
      <c r="DC100" s="21">
        <v>44008</v>
      </c>
      <c r="DD100" s="19">
        <f t="shared" si="26"/>
        <v>0</v>
      </c>
    </row>
    <row r="101" spans="74:108" ht="18.75" hidden="1" customHeight="1">
      <c r="BV101" s="8">
        <f t="shared" si="27"/>
        <v>0</v>
      </c>
      <c r="DB101" s="20">
        <f t="shared" si="28"/>
        <v>0</v>
      </c>
      <c r="DC101" s="21">
        <v>44015</v>
      </c>
      <c r="DD101" s="19">
        <f t="shared" si="26"/>
        <v>0</v>
      </c>
    </row>
    <row r="102" spans="74:108" ht="18.75" hidden="1" customHeight="1">
      <c r="BV102" s="8">
        <f t="shared" si="27"/>
        <v>0</v>
      </c>
      <c r="DB102" s="20">
        <f t="shared" si="28"/>
        <v>0</v>
      </c>
      <c r="DC102" s="21">
        <v>44022</v>
      </c>
      <c r="DD102" s="19">
        <f t="shared" si="26"/>
        <v>0</v>
      </c>
    </row>
    <row r="103" spans="74:108" ht="18.75" hidden="1" customHeight="1">
      <c r="BV103" s="8">
        <f t="shared" si="27"/>
        <v>0</v>
      </c>
      <c r="DB103" s="20">
        <f t="shared" si="28"/>
        <v>0</v>
      </c>
      <c r="DC103" s="21">
        <v>44029</v>
      </c>
      <c r="DD103" s="19">
        <f t="shared" si="26"/>
        <v>0</v>
      </c>
    </row>
    <row r="104" spans="74:108" ht="18.75" hidden="1" customHeight="1">
      <c r="BV104" s="8">
        <f t="shared" si="27"/>
        <v>0</v>
      </c>
      <c r="DB104" s="20">
        <f t="shared" si="28"/>
        <v>0</v>
      </c>
      <c r="DC104" s="21">
        <v>44036</v>
      </c>
      <c r="DD104" s="19">
        <f t="shared" si="26"/>
        <v>0</v>
      </c>
    </row>
    <row r="105" spans="74:108" ht="18.75" hidden="1" customHeight="1">
      <c r="BV105" s="8">
        <f t="shared" si="27"/>
        <v>0</v>
      </c>
      <c r="DB105" s="20">
        <f t="shared" si="28"/>
        <v>0</v>
      </c>
      <c r="DC105" s="21">
        <v>44043</v>
      </c>
      <c r="DD105" s="19">
        <f t="shared" si="26"/>
        <v>0</v>
      </c>
    </row>
    <row r="106" spans="74:108" ht="18.75" hidden="1" customHeight="1">
      <c r="BV106" s="8">
        <f t="shared" si="27"/>
        <v>0</v>
      </c>
      <c r="DB106" s="20">
        <f t="shared" si="28"/>
        <v>0</v>
      </c>
      <c r="DC106" s="21">
        <v>44050</v>
      </c>
      <c r="DD106" s="19">
        <f t="shared" si="26"/>
        <v>0</v>
      </c>
    </row>
    <row r="107" spans="74:108" ht="18.75" hidden="1" customHeight="1">
      <c r="BV107" s="8">
        <f t="shared" si="27"/>
        <v>0</v>
      </c>
      <c r="DB107" s="20">
        <f t="shared" si="28"/>
        <v>0</v>
      </c>
      <c r="DC107" s="21">
        <v>44057</v>
      </c>
      <c r="DD107" s="19">
        <f t="shared" si="26"/>
        <v>0</v>
      </c>
    </row>
    <row r="108" spans="74:108" ht="18.75" hidden="1" customHeight="1">
      <c r="BV108" s="8">
        <f t="shared" si="27"/>
        <v>0</v>
      </c>
      <c r="DB108" s="20">
        <f t="shared" si="28"/>
        <v>0</v>
      </c>
      <c r="DC108" s="21">
        <v>44064</v>
      </c>
      <c r="DD108" s="19">
        <f t="shared" si="26"/>
        <v>0</v>
      </c>
    </row>
    <row r="109" spans="74:108" ht="18.75" hidden="1" customHeight="1">
      <c r="BV109" s="8">
        <f t="shared" si="27"/>
        <v>0</v>
      </c>
      <c r="DB109" s="20">
        <f t="shared" si="28"/>
        <v>0</v>
      </c>
      <c r="DC109" s="21">
        <v>44071</v>
      </c>
      <c r="DD109" s="19">
        <f t="shared" si="26"/>
        <v>0</v>
      </c>
    </row>
    <row r="110" spans="74:108" ht="18.75" hidden="1" customHeight="1">
      <c r="BV110" s="8">
        <f t="shared" si="27"/>
        <v>0</v>
      </c>
      <c r="DB110" s="20">
        <f t="shared" si="28"/>
        <v>0</v>
      </c>
      <c r="DC110" s="21">
        <v>44078</v>
      </c>
      <c r="DD110" s="19">
        <f t="shared" si="26"/>
        <v>0</v>
      </c>
    </row>
    <row r="111" spans="74:108" ht="18.75" hidden="1" customHeight="1">
      <c r="BV111" s="8">
        <f t="shared" si="27"/>
        <v>0</v>
      </c>
      <c r="DB111" s="20">
        <f t="shared" si="28"/>
        <v>0</v>
      </c>
      <c r="DC111" s="21">
        <v>44085</v>
      </c>
      <c r="DD111" s="19">
        <f t="shared" si="26"/>
        <v>0</v>
      </c>
    </row>
    <row r="112" spans="74:108" ht="18.75" hidden="1" customHeight="1">
      <c r="BV112" s="8">
        <f t="shared" si="27"/>
        <v>0</v>
      </c>
      <c r="DB112" s="20">
        <f t="shared" si="28"/>
        <v>0</v>
      </c>
      <c r="DC112" s="21">
        <v>44092</v>
      </c>
      <c r="DD112" s="19">
        <f t="shared" si="26"/>
        <v>0</v>
      </c>
    </row>
    <row r="113" spans="74:108" ht="18.75" hidden="1" customHeight="1">
      <c r="BV113" s="8">
        <f t="shared" si="27"/>
        <v>0</v>
      </c>
      <c r="DB113" s="20">
        <f t="shared" si="28"/>
        <v>0</v>
      </c>
      <c r="DC113" s="21">
        <v>44099</v>
      </c>
      <c r="DD113" s="19">
        <f t="shared" si="26"/>
        <v>0</v>
      </c>
    </row>
    <row r="114" spans="74:108" ht="18.75" hidden="1" customHeight="1">
      <c r="BV114" s="8">
        <f t="shared" si="27"/>
        <v>0</v>
      </c>
      <c r="DB114" s="20">
        <f t="shared" si="28"/>
        <v>0</v>
      </c>
      <c r="DC114" s="21">
        <v>44106</v>
      </c>
      <c r="DD114" s="19">
        <f t="shared" si="26"/>
        <v>0</v>
      </c>
    </row>
    <row r="115" spans="74:108" ht="18.75" hidden="1" customHeight="1">
      <c r="BV115" s="8">
        <f t="shared" si="27"/>
        <v>0</v>
      </c>
      <c r="DB115" s="20">
        <f t="shared" si="28"/>
        <v>0</v>
      </c>
      <c r="DC115" s="21">
        <v>44113</v>
      </c>
      <c r="DD115" s="19">
        <f t="shared" si="26"/>
        <v>0</v>
      </c>
    </row>
    <row r="116" spans="74:108" ht="18.75" hidden="1" customHeight="1">
      <c r="BV116" s="8">
        <f t="shared" si="27"/>
        <v>0</v>
      </c>
      <c r="DB116" s="20">
        <f t="shared" si="28"/>
        <v>0</v>
      </c>
      <c r="DC116" s="21">
        <v>44120</v>
      </c>
      <c r="DD116" s="19">
        <f t="shared" si="26"/>
        <v>0</v>
      </c>
    </row>
    <row r="117" spans="74:108" ht="18.75" hidden="1" customHeight="1">
      <c r="BV117" s="8">
        <f t="shared" si="27"/>
        <v>0</v>
      </c>
      <c r="DB117" s="20">
        <f t="shared" si="28"/>
        <v>0</v>
      </c>
      <c r="DC117" s="21">
        <v>44127</v>
      </c>
      <c r="DD117" s="19">
        <f t="shared" si="26"/>
        <v>0</v>
      </c>
    </row>
    <row r="118" spans="74:108" ht="18.75" hidden="1" customHeight="1">
      <c r="BV118" s="8">
        <f t="shared" si="27"/>
        <v>0</v>
      </c>
      <c r="DB118" s="20">
        <f t="shared" si="28"/>
        <v>0</v>
      </c>
      <c r="DC118" s="21">
        <v>44134</v>
      </c>
      <c r="DD118" s="19">
        <f t="shared" si="26"/>
        <v>0</v>
      </c>
    </row>
    <row r="119" spans="74:108" ht="18.75" hidden="1" customHeight="1">
      <c r="BV119" s="8">
        <f t="shared" si="27"/>
        <v>0</v>
      </c>
      <c r="DB119" s="20">
        <f t="shared" si="28"/>
        <v>0</v>
      </c>
      <c r="DC119" s="21">
        <v>44141</v>
      </c>
      <c r="DD119" s="19">
        <f t="shared" si="26"/>
        <v>0</v>
      </c>
    </row>
    <row r="120" spans="74:108" ht="18.75" hidden="1" customHeight="1">
      <c r="BV120" s="8">
        <f t="shared" ref="BV120:BV155" si="29">BV119</f>
        <v>0</v>
      </c>
      <c r="DB120" s="20">
        <f t="shared" si="28"/>
        <v>0</v>
      </c>
      <c r="DC120" s="21">
        <v>44148</v>
      </c>
      <c r="DD120" s="19">
        <f t="shared" si="26"/>
        <v>0</v>
      </c>
    </row>
    <row r="121" spans="74:108" ht="18.75" hidden="1" customHeight="1">
      <c r="BV121" s="8">
        <f t="shared" si="29"/>
        <v>0</v>
      </c>
      <c r="DB121" s="20">
        <f t="shared" si="28"/>
        <v>0</v>
      </c>
      <c r="DC121" s="21">
        <v>44155</v>
      </c>
      <c r="DD121" s="19">
        <f t="shared" si="26"/>
        <v>0</v>
      </c>
    </row>
    <row r="122" spans="74:108" ht="18.75" hidden="1" customHeight="1">
      <c r="BV122" s="8">
        <f t="shared" si="29"/>
        <v>0</v>
      </c>
      <c r="DB122" s="20">
        <f t="shared" si="28"/>
        <v>0</v>
      </c>
      <c r="DC122" s="21">
        <v>44162</v>
      </c>
      <c r="DD122" s="19">
        <f t="shared" si="26"/>
        <v>0</v>
      </c>
    </row>
    <row r="123" spans="74:108" ht="18.75" hidden="1" customHeight="1">
      <c r="BV123" s="8">
        <f t="shared" si="29"/>
        <v>0</v>
      </c>
      <c r="DB123" s="20">
        <f t="shared" si="28"/>
        <v>0</v>
      </c>
      <c r="DC123" s="21">
        <v>44169</v>
      </c>
      <c r="DD123" s="19">
        <f t="shared" si="26"/>
        <v>0</v>
      </c>
    </row>
    <row r="124" spans="74:108" ht="18.75" hidden="1" customHeight="1">
      <c r="BV124" s="8">
        <f t="shared" si="29"/>
        <v>0</v>
      </c>
      <c r="DB124" s="20">
        <f t="shared" si="28"/>
        <v>0</v>
      </c>
      <c r="DC124" s="21">
        <v>44176</v>
      </c>
      <c r="DD124" s="19">
        <f t="shared" si="26"/>
        <v>0</v>
      </c>
    </row>
    <row r="125" spans="74:108" ht="18.75" hidden="1" customHeight="1">
      <c r="BV125" s="8">
        <f t="shared" si="29"/>
        <v>0</v>
      </c>
      <c r="DB125" s="20">
        <f t="shared" si="28"/>
        <v>0</v>
      </c>
      <c r="DC125" s="21">
        <v>44183</v>
      </c>
      <c r="DD125" s="19">
        <f t="shared" si="26"/>
        <v>0</v>
      </c>
    </row>
    <row r="126" spans="74:108" ht="18.75" hidden="1" customHeight="1">
      <c r="BV126" s="8">
        <f t="shared" si="29"/>
        <v>0</v>
      </c>
      <c r="DB126" s="20">
        <f t="shared" si="28"/>
        <v>0</v>
      </c>
      <c r="DC126" s="21">
        <v>44190</v>
      </c>
      <c r="DD126" s="19">
        <f t="shared" si="26"/>
        <v>0</v>
      </c>
    </row>
    <row r="127" spans="74:108" ht="18.75" hidden="1" customHeight="1">
      <c r="BV127" s="8">
        <f t="shared" si="29"/>
        <v>0</v>
      </c>
      <c r="DB127" s="20">
        <f t="shared" si="28"/>
        <v>0</v>
      </c>
      <c r="DC127" s="21">
        <v>44197</v>
      </c>
      <c r="DD127" s="19">
        <f t="shared" si="26"/>
        <v>0</v>
      </c>
    </row>
    <row r="128" spans="74:108" ht="18.75" hidden="1" customHeight="1">
      <c r="BV128" s="8">
        <f t="shared" si="29"/>
        <v>0</v>
      </c>
      <c r="DB128" s="20">
        <f t="shared" si="28"/>
        <v>0</v>
      </c>
      <c r="DC128" s="21">
        <v>44204</v>
      </c>
      <c r="DD128" s="19">
        <f t="shared" si="26"/>
        <v>0</v>
      </c>
    </row>
    <row r="129" spans="74:108" ht="18.75" hidden="1" customHeight="1">
      <c r="BV129" s="8">
        <f t="shared" si="29"/>
        <v>0</v>
      </c>
      <c r="DB129" s="20">
        <f t="shared" si="28"/>
        <v>0</v>
      </c>
      <c r="DC129" s="21">
        <v>44211</v>
      </c>
      <c r="DD129" s="19">
        <f t="shared" si="26"/>
        <v>0</v>
      </c>
    </row>
    <row r="130" spans="74:108" ht="18.75" hidden="1" customHeight="1">
      <c r="BV130" s="8">
        <f t="shared" si="29"/>
        <v>0</v>
      </c>
      <c r="DB130" s="20">
        <f t="shared" si="28"/>
        <v>0</v>
      </c>
      <c r="DC130" s="21">
        <v>44218</v>
      </c>
      <c r="DD130" s="19">
        <f t="shared" si="26"/>
        <v>0</v>
      </c>
    </row>
    <row r="131" spans="74:108" ht="18.75" hidden="1" customHeight="1">
      <c r="BV131" s="8">
        <f t="shared" si="29"/>
        <v>0</v>
      </c>
      <c r="DB131" s="20">
        <f t="shared" si="28"/>
        <v>0</v>
      </c>
      <c r="DC131" s="21">
        <v>44225</v>
      </c>
      <c r="DD131" s="19">
        <f t="shared" si="26"/>
        <v>0</v>
      </c>
    </row>
    <row r="132" spans="74:108" ht="18.75" hidden="1" customHeight="1">
      <c r="BV132" s="8">
        <f t="shared" si="29"/>
        <v>0</v>
      </c>
      <c r="DB132" s="20">
        <f t="shared" si="28"/>
        <v>0</v>
      </c>
      <c r="DC132" s="21">
        <v>44232</v>
      </c>
      <c r="DD132" s="19">
        <f t="shared" si="26"/>
        <v>0</v>
      </c>
    </row>
    <row r="133" spans="74:108" ht="18.75" hidden="1" customHeight="1">
      <c r="BV133" s="8">
        <f t="shared" si="29"/>
        <v>0</v>
      </c>
      <c r="DB133" s="20">
        <f t="shared" si="28"/>
        <v>0</v>
      </c>
      <c r="DC133" s="21">
        <v>44239</v>
      </c>
      <c r="DD133" s="19">
        <f t="shared" si="26"/>
        <v>0</v>
      </c>
    </row>
    <row r="134" spans="74:108" ht="18.75" hidden="1" customHeight="1">
      <c r="BV134" s="8">
        <f t="shared" si="29"/>
        <v>0</v>
      </c>
      <c r="DB134" s="20">
        <f t="shared" si="28"/>
        <v>0</v>
      </c>
      <c r="DC134" s="21">
        <v>44246</v>
      </c>
      <c r="DD134" s="19">
        <f t="shared" si="26"/>
        <v>0</v>
      </c>
    </row>
    <row r="135" spans="74:108" ht="18.75" hidden="1" customHeight="1">
      <c r="BV135" s="8">
        <f t="shared" si="29"/>
        <v>0</v>
      </c>
      <c r="DB135" s="20">
        <f t="shared" si="28"/>
        <v>0</v>
      </c>
      <c r="DC135" s="21">
        <v>44253</v>
      </c>
      <c r="DD135" s="19">
        <f t="shared" si="26"/>
        <v>0</v>
      </c>
    </row>
    <row r="136" spans="74:108" ht="18.75" hidden="1" customHeight="1">
      <c r="BV136" s="8">
        <f t="shared" si="29"/>
        <v>0</v>
      </c>
      <c r="DB136" s="20">
        <f t="shared" si="28"/>
        <v>0</v>
      </c>
      <c r="DC136" s="21">
        <v>44260</v>
      </c>
      <c r="DD136" s="19">
        <f t="shared" si="26"/>
        <v>0</v>
      </c>
    </row>
    <row r="137" spans="74:108" ht="18.75" hidden="1" customHeight="1">
      <c r="BV137" s="8">
        <f t="shared" si="29"/>
        <v>0</v>
      </c>
      <c r="DB137" s="20">
        <f t="shared" si="28"/>
        <v>0</v>
      </c>
      <c r="DC137" s="21">
        <v>44267</v>
      </c>
      <c r="DD137" s="19">
        <f t="shared" si="26"/>
        <v>0</v>
      </c>
    </row>
    <row r="138" spans="74:108" ht="18.75" hidden="1" customHeight="1">
      <c r="BV138" s="8">
        <f t="shared" si="29"/>
        <v>0</v>
      </c>
      <c r="DB138" s="20">
        <f t="shared" si="28"/>
        <v>0</v>
      </c>
      <c r="DC138" s="21">
        <v>44274</v>
      </c>
      <c r="DD138" s="19">
        <f t="shared" si="26"/>
        <v>0</v>
      </c>
    </row>
    <row r="139" spans="74:108" ht="18.75" hidden="1" customHeight="1">
      <c r="BV139" s="8">
        <f t="shared" si="29"/>
        <v>0</v>
      </c>
      <c r="DB139" s="20">
        <f t="shared" si="28"/>
        <v>0</v>
      </c>
      <c r="DC139" s="21">
        <v>44281</v>
      </c>
      <c r="DD139" s="19">
        <f t="shared" si="26"/>
        <v>0</v>
      </c>
    </row>
    <row r="140" spans="74:108" ht="18.75" hidden="1" customHeight="1">
      <c r="BV140" s="8">
        <f t="shared" si="29"/>
        <v>0</v>
      </c>
      <c r="DB140" s="20">
        <f t="shared" si="28"/>
        <v>0</v>
      </c>
      <c r="DC140" s="21">
        <v>44288</v>
      </c>
      <c r="DD140" s="19">
        <f t="shared" si="26"/>
        <v>0</v>
      </c>
    </row>
    <row r="141" spans="74:108" ht="18.75" hidden="1" customHeight="1">
      <c r="BV141" s="8">
        <f t="shared" si="29"/>
        <v>0</v>
      </c>
      <c r="DB141" s="20">
        <f t="shared" si="28"/>
        <v>0</v>
      </c>
      <c r="DC141" s="21">
        <v>44295</v>
      </c>
      <c r="DD141" s="19">
        <f t="shared" si="26"/>
        <v>0</v>
      </c>
    </row>
    <row r="142" spans="74:108" ht="18.75" hidden="1" customHeight="1">
      <c r="BV142" s="8">
        <f t="shared" si="29"/>
        <v>0</v>
      </c>
      <c r="DB142" s="20">
        <f t="shared" si="28"/>
        <v>0</v>
      </c>
      <c r="DC142" s="21">
        <v>44302</v>
      </c>
      <c r="DD142" s="19">
        <f t="shared" si="26"/>
        <v>0</v>
      </c>
    </row>
    <row r="143" spans="74:108" ht="18.75" hidden="1" customHeight="1">
      <c r="BV143" s="8">
        <f t="shared" si="29"/>
        <v>0</v>
      </c>
      <c r="DB143" s="20">
        <f t="shared" si="28"/>
        <v>0</v>
      </c>
      <c r="DC143" s="21">
        <v>44309</v>
      </c>
      <c r="DD143" s="19">
        <f t="shared" si="26"/>
        <v>0</v>
      </c>
    </row>
    <row r="144" spans="74:108" ht="18.75" hidden="1" customHeight="1">
      <c r="BV144" s="8">
        <f t="shared" si="29"/>
        <v>0</v>
      </c>
      <c r="DB144" s="20">
        <f t="shared" si="28"/>
        <v>0</v>
      </c>
      <c r="DC144" s="21">
        <v>44316</v>
      </c>
      <c r="DD144" s="19">
        <f t="shared" si="26"/>
        <v>0</v>
      </c>
    </row>
    <row r="145" spans="74:108" ht="18.75" hidden="1" customHeight="1">
      <c r="BV145" s="8">
        <f t="shared" si="29"/>
        <v>0</v>
      </c>
      <c r="DB145" s="20">
        <f t="shared" si="28"/>
        <v>0</v>
      </c>
      <c r="DC145" s="21">
        <v>44323</v>
      </c>
      <c r="DD145" s="19">
        <f t="shared" si="26"/>
        <v>0</v>
      </c>
    </row>
    <row r="146" spans="74:108" ht="18.75" hidden="1" customHeight="1">
      <c r="BV146" s="8">
        <f t="shared" si="29"/>
        <v>0</v>
      </c>
      <c r="DB146" s="20">
        <f t="shared" si="28"/>
        <v>0</v>
      </c>
      <c r="DC146" s="21">
        <v>44330</v>
      </c>
      <c r="DD146" s="19">
        <f t="shared" si="26"/>
        <v>0</v>
      </c>
    </row>
    <row r="147" spans="74:108" ht="18.75" hidden="1" customHeight="1">
      <c r="BV147" s="8">
        <f t="shared" si="29"/>
        <v>0</v>
      </c>
      <c r="DB147" s="20">
        <f t="shared" si="28"/>
        <v>0</v>
      </c>
      <c r="DC147" s="21">
        <v>44337</v>
      </c>
      <c r="DD147" s="19">
        <f t="shared" si="26"/>
        <v>0</v>
      </c>
    </row>
    <row r="148" spans="74:108" ht="18.75" hidden="1" customHeight="1">
      <c r="BV148" s="8">
        <f t="shared" si="29"/>
        <v>0</v>
      </c>
      <c r="DB148" s="20">
        <f t="shared" si="28"/>
        <v>0</v>
      </c>
      <c r="DC148" s="21">
        <v>44344</v>
      </c>
      <c r="DD148" s="19">
        <f t="shared" si="26"/>
        <v>0</v>
      </c>
    </row>
    <row r="149" spans="74:108" ht="18.75" hidden="1" customHeight="1">
      <c r="BV149" s="8">
        <f t="shared" si="29"/>
        <v>0</v>
      </c>
      <c r="DB149" s="20">
        <f t="shared" si="28"/>
        <v>0</v>
      </c>
      <c r="DC149" s="21">
        <v>44351</v>
      </c>
      <c r="DD149" s="19">
        <f t="shared" si="26"/>
        <v>0</v>
      </c>
    </row>
    <row r="150" spans="74:108" ht="18.75" hidden="1" customHeight="1">
      <c r="BV150" s="8">
        <f t="shared" si="29"/>
        <v>0</v>
      </c>
      <c r="DB150" s="20">
        <f t="shared" si="28"/>
        <v>0</v>
      </c>
      <c r="DC150" s="21">
        <v>44358</v>
      </c>
      <c r="DD150" s="19">
        <f t="shared" si="26"/>
        <v>0</v>
      </c>
    </row>
    <row r="151" spans="74:108" ht="18.75" hidden="1" customHeight="1">
      <c r="BV151" s="8">
        <f t="shared" si="29"/>
        <v>0</v>
      </c>
      <c r="DB151" s="20">
        <f t="shared" si="28"/>
        <v>0</v>
      </c>
      <c r="DC151" s="21">
        <v>44365</v>
      </c>
      <c r="DD151" s="19">
        <f t="shared" ref="DD151:DD214" si="30">IF(DB151=DC151,2,0)</f>
        <v>0</v>
      </c>
    </row>
    <row r="152" spans="74:108" ht="18.75" hidden="1" customHeight="1">
      <c r="BV152" s="8">
        <f t="shared" si="29"/>
        <v>0</v>
      </c>
      <c r="DB152" s="20">
        <f t="shared" ref="DB152:DB215" si="31">DB151</f>
        <v>0</v>
      </c>
      <c r="DC152" s="21">
        <v>44372</v>
      </c>
      <c r="DD152" s="19">
        <f t="shared" si="30"/>
        <v>0</v>
      </c>
    </row>
    <row r="153" spans="74:108" ht="18.75" hidden="1" customHeight="1">
      <c r="BV153" s="8">
        <f t="shared" si="29"/>
        <v>0</v>
      </c>
      <c r="DB153" s="20">
        <f t="shared" si="31"/>
        <v>0</v>
      </c>
      <c r="DC153" s="21">
        <v>44379</v>
      </c>
      <c r="DD153" s="19">
        <f t="shared" si="30"/>
        <v>0</v>
      </c>
    </row>
    <row r="154" spans="74:108" ht="18.75" hidden="1" customHeight="1">
      <c r="BV154" s="8">
        <f t="shared" si="29"/>
        <v>0</v>
      </c>
      <c r="DB154" s="20">
        <f t="shared" si="31"/>
        <v>0</v>
      </c>
      <c r="DC154" s="21">
        <v>44386</v>
      </c>
      <c r="DD154" s="19">
        <f t="shared" si="30"/>
        <v>0</v>
      </c>
    </row>
    <row r="155" spans="74:108" ht="18.75" hidden="1" customHeight="1">
      <c r="BV155" s="8">
        <f t="shared" si="29"/>
        <v>0</v>
      </c>
      <c r="DB155" s="20">
        <f t="shared" si="31"/>
        <v>0</v>
      </c>
      <c r="DC155" s="21">
        <v>44393</v>
      </c>
      <c r="DD155" s="19">
        <f t="shared" si="30"/>
        <v>0</v>
      </c>
    </row>
    <row r="156" spans="74:108" ht="18.75" hidden="1" customHeight="1">
      <c r="DB156" s="20">
        <f t="shared" si="31"/>
        <v>0</v>
      </c>
      <c r="DC156" s="21">
        <v>44400</v>
      </c>
      <c r="DD156" s="19">
        <f t="shared" si="30"/>
        <v>0</v>
      </c>
    </row>
    <row r="157" spans="74:108" ht="18.75" hidden="1" customHeight="1">
      <c r="DB157" s="20">
        <f t="shared" si="31"/>
        <v>0</v>
      </c>
      <c r="DC157" s="21">
        <v>44407</v>
      </c>
      <c r="DD157" s="19">
        <f t="shared" si="30"/>
        <v>0</v>
      </c>
    </row>
    <row r="158" spans="74:108" ht="18.75" hidden="1" customHeight="1">
      <c r="DB158" s="20">
        <f t="shared" si="31"/>
        <v>0</v>
      </c>
      <c r="DC158" s="21">
        <v>44414</v>
      </c>
      <c r="DD158" s="19">
        <f t="shared" si="30"/>
        <v>0</v>
      </c>
    </row>
    <row r="159" spans="74:108" ht="18.75" hidden="1" customHeight="1">
      <c r="DB159" s="20">
        <f t="shared" si="31"/>
        <v>0</v>
      </c>
      <c r="DC159" s="21">
        <v>44421</v>
      </c>
      <c r="DD159" s="19">
        <f t="shared" si="30"/>
        <v>0</v>
      </c>
    </row>
    <row r="160" spans="74:108" ht="18.75" hidden="1" customHeight="1">
      <c r="DB160" s="20">
        <f t="shared" si="31"/>
        <v>0</v>
      </c>
      <c r="DC160" s="21">
        <v>44428</v>
      </c>
      <c r="DD160" s="19">
        <f t="shared" si="30"/>
        <v>0</v>
      </c>
    </row>
    <row r="161" spans="106:108" ht="18.75" hidden="1" customHeight="1">
      <c r="DB161" s="20">
        <f t="shared" si="31"/>
        <v>0</v>
      </c>
      <c r="DC161" s="21">
        <v>44435</v>
      </c>
      <c r="DD161" s="19">
        <f t="shared" si="30"/>
        <v>0</v>
      </c>
    </row>
    <row r="162" spans="106:108" ht="18.75" hidden="1" customHeight="1">
      <c r="DB162" s="20">
        <f t="shared" si="31"/>
        <v>0</v>
      </c>
      <c r="DC162" s="21">
        <v>44442</v>
      </c>
      <c r="DD162" s="19">
        <f t="shared" si="30"/>
        <v>0</v>
      </c>
    </row>
    <row r="163" spans="106:108" ht="18.75" hidden="1" customHeight="1">
      <c r="DB163" s="20">
        <f t="shared" si="31"/>
        <v>0</v>
      </c>
      <c r="DC163" s="21">
        <v>44449</v>
      </c>
      <c r="DD163" s="19">
        <f t="shared" si="30"/>
        <v>0</v>
      </c>
    </row>
    <row r="164" spans="106:108" ht="18.75" hidden="1" customHeight="1">
      <c r="DB164" s="20">
        <f t="shared" si="31"/>
        <v>0</v>
      </c>
      <c r="DC164" s="21">
        <v>44456</v>
      </c>
      <c r="DD164" s="19">
        <f t="shared" si="30"/>
        <v>0</v>
      </c>
    </row>
    <row r="165" spans="106:108" ht="18.75" hidden="1" customHeight="1">
      <c r="DB165" s="20">
        <f t="shared" si="31"/>
        <v>0</v>
      </c>
      <c r="DC165" s="21">
        <v>44463</v>
      </c>
      <c r="DD165" s="19">
        <f t="shared" si="30"/>
        <v>0</v>
      </c>
    </row>
    <row r="166" spans="106:108" ht="18.75" hidden="1" customHeight="1">
      <c r="DB166" s="20">
        <f t="shared" si="31"/>
        <v>0</v>
      </c>
      <c r="DC166" s="21">
        <v>44470</v>
      </c>
      <c r="DD166" s="19">
        <f t="shared" si="30"/>
        <v>0</v>
      </c>
    </row>
    <row r="167" spans="106:108" ht="18.75" hidden="1" customHeight="1">
      <c r="DB167" s="20">
        <f t="shared" si="31"/>
        <v>0</v>
      </c>
      <c r="DC167" s="21">
        <v>44477</v>
      </c>
      <c r="DD167" s="19">
        <f t="shared" si="30"/>
        <v>0</v>
      </c>
    </row>
    <row r="168" spans="106:108" ht="18.75" hidden="1" customHeight="1">
      <c r="DB168" s="20">
        <f t="shared" si="31"/>
        <v>0</v>
      </c>
      <c r="DC168" s="21">
        <v>44484</v>
      </c>
      <c r="DD168" s="19">
        <f t="shared" si="30"/>
        <v>0</v>
      </c>
    </row>
    <row r="169" spans="106:108" ht="18.75" hidden="1" customHeight="1">
      <c r="DB169" s="20">
        <f t="shared" si="31"/>
        <v>0</v>
      </c>
      <c r="DC169" s="21">
        <v>44491</v>
      </c>
      <c r="DD169" s="19">
        <f t="shared" si="30"/>
        <v>0</v>
      </c>
    </row>
    <row r="170" spans="106:108" ht="18.75" hidden="1" customHeight="1">
      <c r="DB170" s="20">
        <f t="shared" si="31"/>
        <v>0</v>
      </c>
      <c r="DC170" s="21">
        <v>44498</v>
      </c>
      <c r="DD170" s="19">
        <f t="shared" si="30"/>
        <v>0</v>
      </c>
    </row>
    <row r="171" spans="106:108" ht="18.75" hidden="1" customHeight="1">
      <c r="DB171" s="20">
        <f t="shared" si="31"/>
        <v>0</v>
      </c>
      <c r="DC171" s="21">
        <v>44505</v>
      </c>
      <c r="DD171" s="19">
        <f t="shared" si="30"/>
        <v>0</v>
      </c>
    </row>
    <row r="172" spans="106:108" ht="18.75" hidden="1" customHeight="1">
      <c r="DB172" s="20">
        <f t="shared" si="31"/>
        <v>0</v>
      </c>
      <c r="DC172" s="21">
        <v>44512</v>
      </c>
      <c r="DD172" s="19">
        <f t="shared" si="30"/>
        <v>0</v>
      </c>
    </row>
    <row r="173" spans="106:108" ht="18.75" hidden="1" customHeight="1">
      <c r="DB173" s="20">
        <f t="shared" si="31"/>
        <v>0</v>
      </c>
      <c r="DC173" s="21">
        <v>44519</v>
      </c>
      <c r="DD173" s="19">
        <f t="shared" si="30"/>
        <v>0</v>
      </c>
    </row>
    <row r="174" spans="106:108" ht="18.75" hidden="1" customHeight="1">
      <c r="DB174" s="20">
        <f t="shared" si="31"/>
        <v>0</v>
      </c>
      <c r="DC174" s="21">
        <v>44526</v>
      </c>
      <c r="DD174" s="19">
        <f t="shared" si="30"/>
        <v>0</v>
      </c>
    </row>
    <row r="175" spans="106:108" ht="18.75" hidden="1" customHeight="1">
      <c r="DB175" s="20">
        <f t="shared" si="31"/>
        <v>0</v>
      </c>
      <c r="DC175" s="21">
        <v>44533</v>
      </c>
      <c r="DD175" s="19">
        <f t="shared" si="30"/>
        <v>0</v>
      </c>
    </row>
    <row r="176" spans="106:108" ht="18.75" hidden="1" customHeight="1">
      <c r="DB176" s="20">
        <f t="shared" si="31"/>
        <v>0</v>
      </c>
      <c r="DC176" s="21">
        <v>44540</v>
      </c>
      <c r="DD176" s="19">
        <f t="shared" si="30"/>
        <v>0</v>
      </c>
    </row>
    <row r="177" spans="106:108" ht="18.75" hidden="1" customHeight="1">
      <c r="DB177" s="20">
        <f t="shared" si="31"/>
        <v>0</v>
      </c>
      <c r="DC177" s="21">
        <v>44547</v>
      </c>
      <c r="DD177" s="19">
        <f t="shared" si="30"/>
        <v>0</v>
      </c>
    </row>
    <row r="178" spans="106:108" ht="18.75" hidden="1" customHeight="1">
      <c r="DB178" s="20">
        <f t="shared" si="31"/>
        <v>0</v>
      </c>
      <c r="DC178" s="21">
        <v>44554</v>
      </c>
      <c r="DD178" s="19">
        <f t="shared" si="30"/>
        <v>0</v>
      </c>
    </row>
    <row r="179" spans="106:108" ht="18.75" hidden="1" customHeight="1">
      <c r="DB179" s="20">
        <f t="shared" si="31"/>
        <v>0</v>
      </c>
      <c r="DC179" s="21">
        <v>44561</v>
      </c>
      <c r="DD179" s="19">
        <f t="shared" si="30"/>
        <v>0</v>
      </c>
    </row>
    <row r="180" spans="106:108" ht="18.75" hidden="1" customHeight="1">
      <c r="DB180" s="20">
        <f t="shared" si="31"/>
        <v>0</v>
      </c>
      <c r="DC180" s="21">
        <v>44568</v>
      </c>
      <c r="DD180" s="19">
        <f t="shared" si="30"/>
        <v>0</v>
      </c>
    </row>
    <row r="181" spans="106:108" ht="18.75" hidden="1" customHeight="1">
      <c r="DB181" s="20">
        <f t="shared" si="31"/>
        <v>0</v>
      </c>
      <c r="DC181" s="21">
        <v>44575</v>
      </c>
      <c r="DD181" s="19">
        <f t="shared" si="30"/>
        <v>0</v>
      </c>
    </row>
    <row r="182" spans="106:108" ht="18.75" hidden="1" customHeight="1">
      <c r="DB182" s="20">
        <f t="shared" si="31"/>
        <v>0</v>
      </c>
      <c r="DC182" s="21">
        <v>44582</v>
      </c>
      <c r="DD182" s="19">
        <f t="shared" si="30"/>
        <v>0</v>
      </c>
    </row>
    <row r="183" spans="106:108" ht="18.75" hidden="1" customHeight="1">
      <c r="DB183" s="20">
        <f t="shared" si="31"/>
        <v>0</v>
      </c>
      <c r="DC183" s="21">
        <v>44589</v>
      </c>
      <c r="DD183" s="19">
        <f t="shared" si="30"/>
        <v>0</v>
      </c>
    </row>
    <row r="184" spans="106:108" ht="18.75" hidden="1" customHeight="1">
      <c r="DB184" s="20">
        <f t="shared" si="31"/>
        <v>0</v>
      </c>
      <c r="DC184" s="21">
        <v>44596</v>
      </c>
      <c r="DD184" s="19">
        <f t="shared" si="30"/>
        <v>0</v>
      </c>
    </row>
    <row r="185" spans="106:108" ht="18.75" hidden="1" customHeight="1">
      <c r="DB185" s="20">
        <f t="shared" si="31"/>
        <v>0</v>
      </c>
      <c r="DC185" s="21">
        <v>44603</v>
      </c>
      <c r="DD185" s="19">
        <f t="shared" si="30"/>
        <v>0</v>
      </c>
    </row>
    <row r="186" spans="106:108" ht="18.75" hidden="1" customHeight="1">
      <c r="DB186" s="20">
        <f t="shared" si="31"/>
        <v>0</v>
      </c>
      <c r="DC186" s="21">
        <v>44610</v>
      </c>
      <c r="DD186" s="19">
        <f t="shared" si="30"/>
        <v>0</v>
      </c>
    </row>
    <row r="187" spans="106:108" ht="18.75" hidden="1" customHeight="1">
      <c r="DB187" s="20">
        <f t="shared" si="31"/>
        <v>0</v>
      </c>
      <c r="DC187" s="21">
        <v>44617</v>
      </c>
      <c r="DD187" s="19">
        <f t="shared" si="30"/>
        <v>0</v>
      </c>
    </row>
    <row r="188" spans="106:108" ht="18.75" hidden="1" customHeight="1">
      <c r="DB188" s="20">
        <f t="shared" si="31"/>
        <v>0</v>
      </c>
      <c r="DC188" s="21">
        <v>44624</v>
      </c>
      <c r="DD188" s="19">
        <f t="shared" si="30"/>
        <v>0</v>
      </c>
    </row>
    <row r="189" spans="106:108" ht="18.75" hidden="1" customHeight="1">
      <c r="DB189" s="20">
        <f t="shared" si="31"/>
        <v>0</v>
      </c>
      <c r="DC189" s="21">
        <v>44631</v>
      </c>
      <c r="DD189" s="19">
        <f t="shared" si="30"/>
        <v>0</v>
      </c>
    </row>
    <row r="190" spans="106:108" ht="18.75" hidden="1" customHeight="1">
      <c r="DB190" s="20">
        <f t="shared" si="31"/>
        <v>0</v>
      </c>
      <c r="DC190" s="21">
        <v>44638</v>
      </c>
      <c r="DD190" s="19">
        <f t="shared" si="30"/>
        <v>0</v>
      </c>
    </row>
    <row r="191" spans="106:108" ht="18.75" hidden="1" customHeight="1">
      <c r="DB191" s="20">
        <f t="shared" si="31"/>
        <v>0</v>
      </c>
      <c r="DC191" s="21">
        <v>44645</v>
      </c>
      <c r="DD191" s="19">
        <f t="shared" si="30"/>
        <v>0</v>
      </c>
    </row>
    <row r="192" spans="106:108" ht="18.75" hidden="1" customHeight="1">
      <c r="DB192" s="20">
        <f t="shared" si="31"/>
        <v>0</v>
      </c>
      <c r="DC192" s="21">
        <v>44652</v>
      </c>
      <c r="DD192" s="19">
        <f t="shared" si="30"/>
        <v>0</v>
      </c>
    </row>
    <row r="193" spans="106:108" ht="18.75" hidden="1" customHeight="1">
      <c r="DB193" s="20">
        <f t="shared" si="31"/>
        <v>0</v>
      </c>
      <c r="DC193" s="21">
        <v>44659</v>
      </c>
      <c r="DD193" s="19">
        <f t="shared" si="30"/>
        <v>0</v>
      </c>
    </row>
    <row r="194" spans="106:108" ht="18.75" hidden="1" customHeight="1">
      <c r="DB194" s="20">
        <f t="shared" si="31"/>
        <v>0</v>
      </c>
      <c r="DC194" s="21">
        <v>44666</v>
      </c>
      <c r="DD194" s="19">
        <f t="shared" si="30"/>
        <v>0</v>
      </c>
    </row>
    <row r="195" spans="106:108" ht="18.75" hidden="1" customHeight="1">
      <c r="DB195" s="20">
        <f t="shared" si="31"/>
        <v>0</v>
      </c>
      <c r="DC195" s="21">
        <v>44673</v>
      </c>
      <c r="DD195" s="19">
        <f t="shared" si="30"/>
        <v>0</v>
      </c>
    </row>
    <row r="196" spans="106:108" ht="18.75" hidden="1" customHeight="1">
      <c r="DB196" s="20">
        <f t="shared" si="31"/>
        <v>0</v>
      </c>
      <c r="DC196" s="21">
        <v>44680</v>
      </c>
      <c r="DD196" s="19">
        <f t="shared" si="30"/>
        <v>0</v>
      </c>
    </row>
    <row r="197" spans="106:108" ht="18.75" hidden="1" customHeight="1">
      <c r="DB197" s="20">
        <f t="shared" si="31"/>
        <v>0</v>
      </c>
      <c r="DC197" s="21">
        <v>44687</v>
      </c>
      <c r="DD197" s="19">
        <f t="shared" si="30"/>
        <v>0</v>
      </c>
    </row>
    <row r="198" spans="106:108" ht="18.75" hidden="1" customHeight="1">
      <c r="DB198" s="20">
        <f t="shared" si="31"/>
        <v>0</v>
      </c>
      <c r="DC198" s="21">
        <v>44694</v>
      </c>
      <c r="DD198" s="19">
        <f t="shared" si="30"/>
        <v>0</v>
      </c>
    </row>
    <row r="199" spans="106:108" ht="18.75" hidden="1" customHeight="1">
      <c r="DB199" s="20">
        <f t="shared" si="31"/>
        <v>0</v>
      </c>
      <c r="DC199" s="21">
        <v>44701</v>
      </c>
      <c r="DD199" s="19">
        <f t="shared" si="30"/>
        <v>0</v>
      </c>
    </row>
    <row r="200" spans="106:108" ht="18.75" hidden="1" customHeight="1">
      <c r="DB200" s="20">
        <f t="shared" si="31"/>
        <v>0</v>
      </c>
      <c r="DC200" s="21">
        <v>44708</v>
      </c>
      <c r="DD200" s="19">
        <f t="shared" si="30"/>
        <v>0</v>
      </c>
    </row>
    <row r="201" spans="106:108" ht="18.75" hidden="1" customHeight="1">
      <c r="DB201" s="20">
        <f t="shared" si="31"/>
        <v>0</v>
      </c>
      <c r="DC201" s="21">
        <v>44715</v>
      </c>
      <c r="DD201" s="19">
        <f t="shared" si="30"/>
        <v>0</v>
      </c>
    </row>
    <row r="202" spans="106:108" ht="18.75" hidden="1" customHeight="1">
      <c r="DB202" s="20">
        <f t="shared" si="31"/>
        <v>0</v>
      </c>
      <c r="DC202" s="21">
        <v>44722</v>
      </c>
      <c r="DD202" s="19">
        <f t="shared" si="30"/>
        <v>0</v>
      </c>
    </row>
    <row r="203" spans="106:108" ht="18.75" hidden="1" customHeight="1">
      <c r="DB203" s="20">
        <f t="shared" si="31"/>
        <v>0</v>
      </c>
      <c r="DC203" s="21">
        <v>44729</v>
      </c>
      <c r="DD203" s="19">
        <f t="shared" si="30"/>
        <v>0</v>
      </c>
    </row>
    <row r="204" spans="106:108" ht="18.75" hidden="1" customHeight="1">
      <c r="DB204" s="20">
        <f t="shared" si="31"/>
        <v>0</v>
      </c>
      <c r="DC204" s="21">
        <v>44736</v>
      </c>
      <c r="DD204" s="19">
        <f t="shared" si="30"/>
        <v>0</v>
      </c>
    </row>
    <row r="205" spans="106:108" ht="18.75" hidden="1" customHeight="1">
      <c r="DB205" s="20">
        <f t="shared" si="31"/>
        <v>0</v>
      </c>
      <c r="DC205" s="21">
        <v>44743</v>
      </c>
      <c r="DD205" s="19">
        <f t="shared" si="30"/>
        <v>0</v>
      </c>
    </row>
    <row r="206" spans="106:108" ht="18.75" hidden="1" customHeight="1">
      <c r="DB206" s="20">
        <f t="shared" si="31"/>
        <v>0</v>
      </c>
      <c r="DC206" s="21">
        <v>44750</v>
      </c>
      <c r="DD206" s="19">
        <f t="shared" si="30"/>
        <v>0</v>
      </c>
    </row>
    <row r="207" spans="106:108" ht="18.75" hidden="1" customHeight="1">
      <c r="DB207" s="20">
        <f t="shared" si="31"/>
        <v>0</v>
      </c>
      <c r="DC207" s="21">
        <v>44757</v>
      </c>
      <c r="DD207" s="19">
        <f t="shared" si="30"/>
        <v>0</v>
      </c>
    </row>
    <row r="208" spans="106:108" ht="18.75" hidden="1" customHeight="1">
      <c r="DB208" s="20">
        <f t="shared" si="31"/>
        <v>0</v>
      </c>
      <c r="DC208" s="21">
        <v>44764</v>
      </c>
      <c r="DD208" s="19">
        <f t="shared" si="30"/>
        <v>0</v>
      </c>
    </row>
    <row r="209" spans="106:108" ht="18.75" hidden="1" customHeight="1">
      <c r="DB209" s="20">
        <f t="shared" si="31"/>
        <v>0</v>
      </c>
      <c r="DC209" s="21">
        <v>44771</v>
      </c>
      <c r="DD209" s="19">
        <f t="shared" si="30"/>
        <v>0</v>
      </c>
    </row>
    <row r="210" spans="106:108" ht="18.75" hidden="1" customHeight="1">
      <c r="DB210" s="20">
        <f t="shared" si="31"/>
        <v>0</v>
      </c>
      <c r="DC210" s="21">
        <v>44778</v>
      </c>
      <c r="DD210" s="19">
        <f t="shared" si="30"/>
        <v>0</v>
      </c>
    </row>
    <row r="211" spans="106:108" ht="18.75" hidden="1" customHeight="1">
      <c r="DB211" s="20">
        <f t="shared" si="31"/>
        <v>0</v>
      </c>
      <c r="DC211" s="21">
        <v>44785</v>
      </c>
      <c r="DD211" s="19">
        <f t="shared" si="30"/>
        <v>0</v>
      </c>
    </row>
    <row r="212" spans="106:108" ht="18.75" hidden="1" customHeight="1">
      <c r="DB212" s="20">
        <f t="shared" si="31"/>
        <v>0</v>
      </c>
      <c r="DC212" s="21">
        <v>44792</v>
      </c>
      <c r="DD212" s="19">
        <f t="shared" si="30"/>
        <v>0</v>
      </c>
    </row>
    <row r="213" spans="106:108" ht="18.75" hidden="1" customHeight="1">
      <c r="DB213" s="20">
        <f t="shared" si="31"/>
        <v>0</v>
      </c>
      <c r="DC213" s="21">
        <v>44799</v>
      </c>
      <c r="DD213" s="19">
        <f t="shared" si="30"/>
        <v>0</v>
      </c>
    </row>
    <row r="214" spans="106:108" ht="18.75" hidden="1" customHeight="1">
      <c r="DB214" s="20">
        <f t="shared" si="31"/>
        <v>0</v>
      </c>
      <c r="DC214" s="21">
        <v>44806</v>
      </c>
      <c r="DD214" s="19">
        <f t="shared" si="30"/>
        <v>0</v>
      </c>
    </row>
    <row r="215" spans="106:108" ht="18.75" hidden="1" customHeight="1">
      <c r="DB215" s="20">
        <f t="shared" si="31"/>
        <v>0</v>
      </c>
      <c r="DC215" s="21">
        <v>44813</v>
      </c>
      <c r="DD215" s="19">
        <f t="shared" ref="DD215:DD278" si="32">IF(DB215=DC215,2,0)</f>
        <v>0</v>
      </c>
    </row>
    <row r="216" spans="106:108" ht="18.75" hidden="1" customHeight="1">
      <c r="DB216" s="20">
        <f t="shared" ref="DB216:DB279" si="33">DB215</f>
        <v>0</v>
      </c>
      <c r="DC216" s="21">
        <v>44820</v>
      </c>
      <c r="DD216" s="19">
        <f t="shared" si="32"/>
        <v>0</v>
      </c>
    </row>
    <row r="217" spans="106:108" ht="18.75" hidden="1" customHeight="1">
      <c r="DB217" s="20">
        <f t="shared" si="33"/>
        <v>0</v>
      </c>
      <c r="DC217" s="21">
        <v>44827</v>
      </c>
      <c r="DD217" s="19">
        <f t="shared" si="32"/>
        <v>0</v>
      </c>
    </row>
    <row r="218" spans="106:108" ht="18.75" hidden="1" customHeight="1">
      <c r="DB218" s="20">
        <f t="shared" si="33"/>
        <v>0</v>
      </c>
      <c r="DC218" s="21">
        <v>44834</v>
      </c>
      <c r="DD218" s="19">
        <f t="shared" si="32"/>
        <v>0</v>
      </c>
    </row>
    <row r="219" spans="106:108" ht="18.75" hidden="1" customHeight="1">
      <c r="DB219" s="20">
        <f t="shared" si="33"/>
        <v>0</v>
      </c>
      <c r="DC219" s="21">
        <v>44841</v>
      </c>
      <c r="DD219" s="19">
        <f t="shared" si="32"/>
        <v>0</v>
      </c>
    </row>
    <row r="220" spans="106:108" ht="18.75" hidden="1" customHeight="1">
      <c r="DB220" s="20">
        <f t="shared" si="33"/>
        <v>0</v>
      </c>
      <c r="DC220" s="21">
        <v>44848</v>
      </c>
      <c r="DD220" s="19">
        <f t="shared" si="32"/>
        <v>0</v>
      </c>
    </row>
    <row r="221" spans="106:108" ht="18.75" hidden="1" customHeight="1">
      <c r="DB221" s="20">
        <f t="shared" si="33"/>
        <v>0</v>
      </c>
      <c r="DC221" s="21">
        <v>44855</v>
      </c>
      <c r="DD221" s="19">
        <f t="shared" si="32"/>
        <v>0</v>
      </c>
    </row>
    <row r="222" spans="106:108" ht="18.75" hidden="1" customHeight="1">
      <c r="DB222" s="20">
        <f t="shared" si="33"/>
        <v>0</v>
      </c>
      <c r="DC222" s="21">
        <v>44862</v>
      </c>
      <c r="DD222" s="19">
        <f t="shared" si="32"/>
        <v>0</v>
      </c>
    </row>
    <row r="223" spans="106:108" ht="18.75" hidden="1" customHeight="1">
      <c r="DB223" s="20">
        <f t="shared" si="33"/>
        <v>0</v>
      </c>
      <c r="DC223" s="21">
        <v>44869</v>
      </c>
      <c r="DD223" s="19">
        <f t="shared" si="32"/>
        <v>0</v>
      </c>
    </row>
    <row r="224" spans="106:108" ht="18.75" hidden="1" customHeight="1">
      <c r="DB224" s="20">
        <f t="shared" si="33"/>
        <v>0</v>
      </c>
      <c r="DC224" s="21">
        <v>44876</v>
      </c>
      <c r="DD224" s="19">
        <f t="shared" si="32"/>
        <v>0</v>
      </c>
    </row>
    <row r="225" spans="106:108" ht="18.75" hidden="1" customHeight="1">
      <c r="DB225" s="20">
        <f t="shared" si="33"/>
        <v>0</v>
      </c>
      <c r="DC225" s="21">
        <v>44883</v>
      </c>
      <c r="DD225" s="19">
        <f t="shared" si="32"/>
        <v>0</v>
      </c>
    </row>
    <row r="226" spans="106:108" ht="18.75" hidden="1" customHeight="1">
      <c r="DB226" s="20">
        <f t="shared" si="33"/>
        <v>0</v>
      </c>
      <c r="DC226" s="21">
        <v>44890</v>
      </c>
      <c r="DD226" s="19">
        <f t="shared" si="32"/>
        <v>0</v>
      </c>
    </row>
    <row r="227" spans="106:108" ht="18.75" hidden="1" customHeight="1">
      <c r="DB227" s="20">
        <f t="shared" si="33"/>
        <v>0</v>
      </c>
      <c r="DC227" s="21">
        <v>44897</v>
      </c>
      <c r="DD227" s="19">
        <f t="shared" si="32"/>
        <v>0</v>
      </c>
    </row>
    <row r="228" spans="106:108" ht="18.75" hidden="1" customHeight="1">
      <c r="DB228" s="20">
        <f t="shared" si="33"/>
        <v>0</v>
      </c>
      <c r="DC228" s="21">
        <v>44904</v>
      </c>
      <c r="DD228" s="19">
        <f t="shared" si="32"/>
        <v>0</v>
      </c>
    </row>
    <row r="229" spans="106:108" ht="18.75" hidden="1" customHeight="1">
      <c r="DB229" s="20">
        <f t="shared" si="33"/>
        <v>0</v>
      </c>
      <c r="DC229" s="21">
        <v>44911</v>
      </c>
      <c r="DD229" s="19">
        <f t="shared" si="32"/>
        <v>0</v>
      </c>
    </row>
    <row r="230" spans="106:108" ht="18.75" hidden="1" customHeight="1">
      <c r="DB230" s="20">
        <f t="shared" si="33"/>
        <v>0</v>
      </c>
      <c r="DC230" s="21">
        <v>44918</v>
      </c>
      <c r="DD230" s="19">
        <f t="shared" si="32"/>
        <v>0</v>
      </c>
    </row>
    <row r="231" spans="106:108" ht="18.75" hidden="1" customHeight="1">
      <c r="DB231" s="20">
        <f t="shared" si="33"/>
        <v>0</v>
      </c>
      <c r="DC231" s="21">
        <v>44925</v>
      </c>
      <c r="DD231" s="19">
        <f t="shared" si="32"/>
        <v>0</v>
      </c>
    </row>
    <row r="232" spans="106:108" ht="18.75" hidden="1" customHeight="1">
      <c r="DB232" s="20">
        <f t="shared" si="33"/>
        <v>0</v>
      </c>
      <c r="DC232" s="21">
        <v>44932</v>
      </c>
      <c r="DD232" s="19">
        <f t="shared" si="32"/>
        <v>0</v>
      </c>
    </row>
    <row r="233" spans="106:108" ht="18.75" hidden="1" customHeight="1">
      <c r="DB233" s="20">
        <f t="shared" si="33"/>
        <v>0</v>
      </c>
      <c r="DC233" s="21">
        <v>44939</v>
      </c>
      <c r="DD233" s="19">
        <f t="shared" si="32"/>
        <v>0</v>
      </c>
    </row>
    <row r="234" spans="106:108" ht="18.75" hidden="1" customHeight="1">
      <c r="DB234" s="20">
        <f t="shared" si="33"/>
        <v>0</v>
      </c>
      <c r="DC234" s="21">
        <v>44946</v>
      </c>
      <c r="DD234" s="19">
        <f t="shared" si="32"/>
        <v>0</v>
      </c>
    </row>
    <row r="235" spans="106:108" ht="18.75" hidden="1" customHeight="1">
      <c r="DB235" s="20">
        <f t="shared" si="33"/>
        <v>0</v>
      </c>
      <c r="DC235" s="21">
        <v>44953</v>
      </c>
      <c r="DD235" s="19">
        <f t="shared" si="32"/>
        <v>0</v>
      </c>
    </row>
    <row r="236" spans="106:108" ht="18.75" hidden="1" customHeight="1">
      <c r="DB236" s="20">
        <f t="shared" si="33"/>
        <v>0</v>
      </c>
      <c r="DC236" s="21">
        <v>44960</v>
      </c>
      <c r="DD236" s="19">
        <f t="shared" si="32"/>
        <v>0</v>
      </c>
    </row>
    <row r="237" spans="106:108" ht="18.75" hidden="1" customHeight="1">
      <c r="DB237" s="20">
        <f t="shared" si="33"/>
        <v>0</v>
      </c>
      <c r="DC237" s="21">
        <v>44967</v>
      </c>
      <c r="DD237" s="19">
        <f t="shared" si="32"/>
        <v>0</v>
      </c>
    </row>
    <row r="238" spans="106:108" ht="18.75" hidden="1" customHeight="1">
      <c r="DB238" s="20">
        <f t="shared" si="33"/>
        <v>0</v>
      </c>
      <c r="DC238" s="21">
        <v>44974</v>
      </c>
      <c r="DD238" s="19">
        <f t="shared" si="32"/>
        <v>0</v>
      </c>
    </row>
    <row r="239" spans="106:108" ht="18.75" hidden="1" customHeight="1">
      <c r="DB239" s="20">
        <f t="shared" si="33"/>
        <v>0</v>
      </c>
      <c r="DC239" s="21">
        <v>44981</v>
      </c>
      <c r="DD239" s="19">
        <f t="shared" si="32"/>
        <v>0</v>
      </c>
    </row>
    <row r="240" spans="106:108" ht="18.75" hidden="1" customHeight="1">
      <c r="DB240" s="20">
        <f t="shared" si="33"/>
        <v>0</v>
      </c>
      <c r="DC240" s="21">
        <v>44988</v>
      </c>
      <c r="DD240" s="19">
        <f t="shared" si="32"/>
        <v>0</v>
      </c>
    </row>
    <row r="241" spans="106:108" ht="18.75" hidden="1" customHeight="1">
      <c r="DB241" s="20">
        <f t="shared" si="33"/>
        <v>0</v>
      </c>
      <c r="DC241" s="21">
        <v>44995</v>
      </c>
      <c r="DD241" s="19">
        <f t="shared" si="32"/>
        <v>0</v>
      </c>
    </row>
    <row r="242" spans="106:108" ht="18.75" hidden="1" customHeight="1">
      <c r="DB242" s="20">
        <f t="shared" si="33"/>
        <v>0</v>
      </c>
      <c r="DC242" s="21">
        <v>45002</v>
      </c>
      <c r="DD242" s="19">
        <f t="shared" si="32"/>
        <v>0</v>
      </c>
    </row>
    <row r="243" spans="106:108" ht="18.75" hidden="1" customHeight="1">
      <c r="DB243" s="20">
        <f t="shared" si="33"/>
        <v>0</v>
      </c>
      <c r="DC243" s="21">
        <v>45009</v>
      </c>
      <c r="DD243" s="19">
        <f t="shared" si="32"/>
        <v>0</v>
      </c>
    </row>
    <row r="244" spans="106:108" ht="18.75" hidden="1" customHeight="1">
      <c r="DB244" s="20">
        <f t="shared" si="33"/>
        <v>0</v>
      </c>
      <c r="DC244" s="21">
        <v>45016</v>
      </c>
      <c r="DD244" s="19">
        <f t="shared" si="32"/>
        <v>0</v>
      </c>
    </row>
    <row r="245" spans="106:108" ht="18.75" hidden="1" customHeight="1">
      <c r="DB245" s="20">
        <f t="shared" si="33"/>
        <v>0</v>
      </c>
      <c r="DC245" s="21">
        <v>45023</v>
      </c>
      <c r="DD245" s="19">
        <f t="shared" si="32"/>
        <v>0</v>
      </c>
    </row>
    <row r="246" spans="106:108" ht="18.75" hidden="1" customHeight="1">
      <c r="DB246" s="20">
        <f t="shared" si="33"/>
        <v>0</v>
      </c>
      <c r="DC246" s="21">
        <v>45030</v>
      </c>
      <c r="DD246" s="19">
        <f t="shared" si="32"/>
        <v>0</v>
      </c>
    </row>
    <row r="247" spans="106:108" ht="18.75" hidden="1" customHeight="1">
      <c r="DB247" s="20">
        <f t="shared" si="33"/>
        <v>0</v>
      </c>
      <c r="DC247" s="21">
        <v>45037</v>
      </c>
      <c r="DD247" s="19">
        <f t="shared" si="32"/>
        <v>0</v>
      </c>
    </row>
    <row r="248" spans="106:108" ht="18.75" hidden="1" customHeight="1">
      <c r="DB248" s="20">
        <f t="shared" si="33"/>
        <v>0</v>
      </c>
      <c r="DC248" s="21">
        <v>45044</v>
      </c>
      <c r="DD248" s="19">
        <f t="shared" si="32"/>
        <v>0</v>
      </c>
    </row>
    <row r="249" spans="106:108" ht="18.75" hidden="1" customHeight="1">
      <c r="DB249" s="20">
        <f t="shared" si="33"/>
        <v>0</v>
      </c>
      <c r="DC249" s="21">
        <v>45051</v>
      </c>
      <c r="DD249" s="19">
        <f t="shared" si="32"/>
        <v>0</v>
      </c>
    </row>
    <row r="250" spans="106:108" ht="18.75" hidden="1" customHeight="1">
      <c r="DB250" s="20">
        <f t="shared" si="33"/>
        <v>0</v>
      </c>
      <c r="DC250" s="21">
        <v>45058</v>
      </c>
      <c r="DD250" s="19">
        <f t="shared" si="32"/>
        <v>0</v>
      </c>
    </row>
    <row r="251" spans="106:108" ht="18.75" hidden="1" customHeight="1">
      <c r="DB251" s="20">
        <f t="shared" si="33"/>
        <v>0</v>
      </c>
      <c r="DC251" s="21">
        <v>45065</v>
      </c>
      <c r="DD251" s="19">
        <f t="shared" si="32"/>
        <v>0</v>
      </c>
    </row>
    <row r="252" spans="106:108" ht="18.75" hidden="1" customHeight="1">
      <c r="DB252" s="20">
        <f t="shared" si="33"/>
        <v>0</v>
      </c>
      <c r="DC252" s="21">
        <v>45072</v>
      </c>
      <c r="DD252" s="19">
        <f t="shared" si="32"/>
        <v>0</v>
      </c>
    </row>
    <row r="253" spans="106:108" ht="18.75" hidden="1" customHeight="1">
      <c r="DB253" s="20">
        <f t="shared" si="33"/>
        <v>0</v>
      </c>
      <c r="DC253" s="21">
        <v>45079</v>
      </c>
      <c r="DD253" s="19">
        <f t="shared" si="32"/>
        <v>0</v>
      </c>
    </row>
    <row r="254" spans="106:108" ht="18.75" hidden="1" customHeight="1">
      <c r="DB254" s="20">
        <f t="shared" si="33"/>
        <v>0</v>
      </c>
      <c r="DC254" s="21">
        <v>45086</v>
      </c>
      <c r="DD254" s="19">
        <f t="shared" si="32"/>
        <v>0</v>
      </c>
    </row>
    <row r="255" spans="106:108" ht="18.75" hidden="1" customHeight="1">
      <c r="DB255" s="20">
        <f t="shared" si="33"/>
        <v>0</v>
      </c>
      <c r="DC255" s="21">
        <v>45093</v>
      </c>
      <c r="DD255" s="19">
        <f t="shared" si="32"/>
        <v>0</v>
      </c>
    </row>
    <row r="256" spans="106:108" ht="18.75" hidden="1" customHeight="1">
      <c r="DB256" s="20">
        <f t="shared" si="33"/>
        <v>0</v>
      </c>
      <c r="DC256" s="21">
        <v>45100</v>
      </c>
      <c r="DD256" s="19">
        <f t="shared" si="32"/>
        <v>0</v>
      </c>
    </row>
    <row r="257" spans="106:108" ht="18.75" hidden="1" customHeight="1">
      <c r="DB257" s="20">
        <f t="shared" si="33"/>
        <v>0</v>
      </c>
      <c r="DC257" s="21">
        <v>45107</v>
      </c>
      <c r="DD257" s="19">
        <f t="shared" si="32"/>
        <v>0</v>
      </c>
    </row>
    <row r="258" spans="106:108" ht="18.75" hidden="1" customHeight="1">
      <c r="DB258" s="20">
        <f t="shared" si="33"/>
        <v>0</v>
      </c>
      <c r="DC258" s="21">
        <v>45114</v>
      </c>
      <c r="DD258" s="19">
        <f t="shared" si="32"/>
        <v>0</v>
      </c>
    </row>
    <row r="259" spans="106:108" ht="18.75" hidden="1" customHeight="1">
      <c r="DB259" s="20">
        <f t="shared" si="33"/>
        <v>0</v>
      </c>
      <c r="DC259" s="21">
        <v>45121</v>
      </c>
      <c r="DD259" s="19">
        <f t="shared" si="32"/>
        <v>0</v>
      </c>
    </row>
    <row r="260" spans="106:108" ht="18.75" hidden="1" customHeight="1">
      <c r="DB260" s="20">
        <f t="shared" si="33"/>
        <v>0</v>
      </c>
      <c r="DC260" s="21">
        <v>45128</v>
      </c>
      <c r="DD260" s="19">
        <f t="shared" si="32"/>
        <v>0</v>
      </c>
    </row>
    <row r="261" spans="106:108" ht="18.75" hidden="1" customHeight="1">
      <c r="DB261" s="20">
        <f t="shared" si="33"/>
        <v>0</v>
      </c>
      <c r="DC261" s="21">
        <v>45135</v>
      </c>
      <c r="DD261" s="19">
        <f t="shared" si="32"/>
        <v>0</v>
      </c>
    </row>
    <row r="262" spans="106:108" ht="18.75" hidden="1" customHeight="1">
      <c r="DB262" s="20">
        <f t="shared" si="33"/>
        <v>0</v>
      </c>
      <c r="DC262" s="21">
        <v>45142</v>
      </c>
      <c r="DD262" s="19">
        <f t="shared" si="32"/>
        <v>0</v>
      </c>
    </row>
    <row r="263" spans="106:108" ht="18.75" hidden="1" customHeight="1">
      <c r="DB263" s="20">
        <f t="shared" si="33"/>
        <v>0</v>
      </c>
      <c r="DC263" s="21">
        <v>45149</v>
      </c>
      <c r="DD263" s="19">
        <f t="shared" si="32"/>
        <v>0</v>
      </c>
    </row>
    <row r="264" spans="106:108" ht="18.75" hidden="1" customHeight="1">
      <c r="DB264" s="20">
        <f t="shared" si="33"/>
        <v>0</v>
      </c>
      <c r="DC264" s="21">
        <v>45156</v>
      </c>
      <c r="DD264" s="19">
        <f t="shared" si="32"/>
        <v>0</v>
      </c>
    </row>
    <row r="265" spans="106:108" ht="18.75" hidden="1" customHeight="1">
      <c r="DB265" s="20">
        <f t="shared" si="33"/>
        <v>0</v>
      </c>
      <c r="DC265" s="21">
        <v>45163</v>
      </c>
      <c r="DD265" s="19">
        <f t="shared" si="32"/>
        <v>0</v>
      </c>
    </row>
    <row r="266" spans="106:108" ht="18.75" hidden="1" customHeight="1">
      <c r="DB266" s="20">
        <f t="shared" si="33"/>
        <v>0</v>
      </c>
      <c r="DC266" s="21">
        <v>45170</v>
      </c>
      <c r="DD266" s="19">
        <f t="shared" si="32"/>
        <v>0</v>
      </c>
    </row>
    <row r="267" spans="106:108" ht="18.75" hidden="1" customHeight="1">
      <c r="DB267" s="20">
        <f t="shared" si="33"/>
        <v>0</v>
      </c>
      <c r="DC267" s="21">
        <v>45177</v>
      </c>
      <c r="DD267" s="19">
        <f t="shared" si="32"/>
        <v>0</v>
      </c>
    </row>
    <row r="268" spans="106:108" ht="18.75" hidden="1" customHeight="1">
      <c r="DB268" s="20">
        <f t="shared" si="33"/>
        <v>0</v>
      </c>
      <c r="DC268" s="21">
        <v>45184</v>
      </c>
      <c r="DD268" s="19">
        <f t="shared" si="32"/>
        <v>0</v>
      </c>
    </row>
    <row r="269" spans="106:108" ht="18.75" hidden="1" customHeight="1">
      <c r="DB269" s="20">
        <f t="shared" si="33"/>
        <v>0</v>
      </c>
      <c r="DC269" s="21">
        <v>45191</v>
      </c>
      <c r="DD269" s="19">
        <f t="shared" si="32"/>
        <v>0</v>
      </c>
    </row>
    <row r="270" spans="106:108" ht="18.75" hidden="1" customHeight="1">
      <c r="DB270" s="20">
        <f t="shared" si="33"/>
        <v>0</v>
      </c>
      <c r="DC270" s="21">
        <v>45198</v>
      </c>
      <c r="DD270" s="19">
        <f t="shared" si="32"/>
        <v>0</v>
      </c>
    </row>
    <row r="271" spans="106:108" ht="18.75" hidden="1" customHeight="1">
      <c r="DB271" s="20">
        <f t="shared" si="33"/>
        <v>0</v>
      </c>
      <c r="DC271" s="21">
        <v>45205</v>
      </c>
      <c r="DD271" s="19">
        <f t="shared" si="32"/>
        <v>0</v>
      </c>
    </row>
    <row r="272" spans="106:108" ht="18.75" hidden="1" customHeight="1">
      <c r="DB272" s="20">
        <f t="shared" si="33"/>
        <v>0</v>
      </c>
      <c r="DC272" s="21">
        <v>45212</v>
      </c>
      <c r="DD272" s="19">
        <f t="shared" si="32"/>
        <v>0</v>
      </c>
    </row>
    <row r="273" spans="106:108" ht="18.75" hidden="1" customHeight="1">
      <c r="DB273" s="20">
        <f t="shared" si="33"/>
        <v>0</v>
      </c>
      <c r="DC273" s="21">
        <v>45219</v>
      </c>
      <c r="DD273" s="19">
        <f t="shared" si="32"/>
        <v>0</v>
      </c>
    </row>
    <row r="274" spans="106:108" ht="18.75" hidden="1" customHeight="1">
      <c r="DB274" s="20">
        <f t="shared" si="33"/>
        <v>0</v>
      </c>
      <c r="DC274" s="21">
        <v>45226</v>
      </c>
      <c r="DD274" s="19">
        <f t="shared" si="32"/>
        <v>0</v>
      </c>
    </row>
    <row r="275" spans="106:108" ht="18.75" hidden="1" customHeight="1">
      <c r="DB275" s="20">
        <f t="shared" si="33"/>
        <v>0</v>
      </c>
      <c r="DC275" s="21">
        <v>45233</v>
      </c>
      <c r="DD275" s="19">
        <f t="shared" si="32"/>
        <v>0</v>
      </c>
    </row>
    <row r="276" spans="106:108" ht="18.75" hidden="1" customHeight="1">
      <c r="DB276" s="20">
        <f t="shared" si="33"/>
        <v>0</v>
      </c>
      <c r="DC276" s="21">
        <v>45240</v>
      </c>
      <c r="DD276" s="19">
        <f t="shared" si="32"/>
        <v>0</v>
      </c>
    </row>
    <row r="277" spans="106:108" ht="18.75" hidden="1" customHeight="1">
      <c r="DB277" s="20">
        <f t="shared" si="33"/>
        <v>0</v>
      </c>
      <c r="DC277" s="21">
        <v>45247</v>
      </c>
      <c r="DD277" s="19">
        <f t="shared" si="32"/>
        <v>0</v>
      </c>
    </row>
    <row r="278" spans="106:108" ht="18.75" hidden="1" customHeight="1">
      <c r="DB278" s="20">
        <f t="shared" si="33"/>
        <v>0</v>
      </c>
      <c r="DC278" s="21">
        <v>45254</v>
      </c>
      <c r="DD278" s="19">
        <f t="shared" si="32"/>
        <v>0</v>
      </c>
    </row>
    <row r="279" spans="106:108" ht="18.75" hidden="1" customHeight="1">
      <c r="DB279" s="20">
        <f t="shared" si="33"/>
        <v>0</v>
      </c>
      <c r="DC279" s="21">
        <v>45261</v>
      </c>
      <c r="DD279" s="19">
        <f t="shared" ref="DD279:DD342" si="34">IF(DB279=DC279,2,0)</f>
        <v>0</v>
      </c>
    </row>
    <row r="280" spans="106:108" ht="18.75" hidden="1" customHeight="1">
      <c r="DB280" s="20">
        <f t="shared" ref="DB280:DB343" si="35">DB279</f>
        <v>0</v>
      </c>
      <c r="DC280" s="21">
        <v>45268</v>
      </c>
      <c r="DD280" s="19">
        <f t="shared" si="34"/>
        <v>0</v>
      </c>
    </row>
    <row r="281" spans="106:108" ht="18.75" hidden="1" customHeight="1">
      <c r="DB281" s="20">
        <f t="shared" si="35"/>
        <v>0</v>
      </c>
      <c r="DC281" s="21">
        <v>45275</v>
      </c>
      <c r="DD281" s="19">
        <f t="shared" si="34"/>
        <v>0</v>
      </c>
    </row>
    <row r="282" spans="106:108" ht="18.75" hidden="1" customHeight="1">
      <c r="DB282" s="20">
        <f t="shared" si="35"/>
        <v>0</v>
      </c>
      <c r="DC282" s="21">
        <v>45282</v>
      </c>
      <c r="DD282" s="19">
        <f t="shared" si="34"/>
        <v>0</v>
      </c>
    </row>
    <row r="283" spans="106:108" ht="18.75" hidden="1" customHeight="1">
      <c r="DB283" s="20">
        <f t="shared" si="35"/>
        <v>0</v>
      </c>
      <c r="DC283" s="21">
        <v>45289</v>
      </c>
      <c r="DD283" s="19">
        <f t="shared" si="34"/>
        <v>0</v>
      </c>
    </row>
    <row r="284" spans="106:108" ht="18.75" hidden="1" customHeight="1">
      <c r="DB284" s="20">
        <f t="shared" si="35"/>
        <v>0</v>
      </c>
      <c r="DC284" s="21">
        <v>45296</v>
      </c>
      <c r="DD284" s="19">
        <f t="shared" si="34"/>
        <v>0</v>
      </c>
    </row>
    <row r="285" spans="106:108" ht="18.75" hidden="1" customHeight="1">
      <c r="DB285" s="20">
        <f t="shared" si="35"/>
        <v>0</v>
      </c>
      <c r="DC285" s="21">
        <v>45303</v>
      </c>
      <c r="DD285" s="19">
        <f t="shared" si="34"/>
        <v>0</v>
      </c>
    </row>
    <row r="286" spans="106:108" ht="18.75" hidden="1" customHeight="1">
      <c r="DB286" s="20">
        <f t="shared" si="35"/>
        <v>0</v>
      </c>
      <c r="DC286" s="21">
        <v>45310</v>
      </c>
      <c r="DD286" s="19">
        <f t="shared" si="34"/>
        <v>0</v>
      </c>
    </row>
    <row r="287" spans="106:108" ht="18.75" hidden="1" customHeight="1">
      <c r="DB287" s="20">
        <f t="shared" si="35"/>
        <v>0</v>
      </c>
      <c r="DC287" s="21">
        <v>45317</v>
      </c>
      <c r="DD287" s="19">
        <f t="shared" si="34"/>
        <v>0</v>
      </c>
    </row>
    <row r="288" spans="106:108" ht="18.75" hidden="1" customHeight="1">
      <c r="DB288" s="20">
        <f t="shared" si="35"/>
        <v>0</v>
      </c>
      <c r="DC288" s="21">
        <v>45324</v>
      </c>
      <c r="DD288" s="19">
        <f t="shared" si="34"/>
        <v>0</v>
      </c>
    </row>
    <row r="289" spans="106:108" ht="18.75" hidden="1" customHeight="1">
      <c r="DB289" s="20">
        <f t="shared" si="35"/>
        <v>0</v>
      </c>
      <c r="DC289" s="21">
        <v>45331</v>
      </c>
      <c r="DD289" s="19">
        <f t="shared" si="34"/>
        <v>0</v>
      </c>
    </row>
    <row r="290" spans="106:108" ht="18.75" hidden="1" customHeight="1">
      <c r="DB290" s="20">
        <f t="shared" si="35"/>
        <v>0</v>
      </c>
      <c r="DC290" s="21">
        <v>45338</v>
      </c>
      <c r="DD290" s="19">
        <f t="shared" si="34"/>
        <v>0</v>
      </c>
    </row>
    <row r="291" spans="106:108" ht="18.75" hidden="1" customHeight="1">
      <c r="DB291" s="20">
        <f t="shared" si="35"/>
        <v>0</v>
      </c>
      <c r="DC291" s="21">
        <v>45345</v>
      </c>
      <c r="DD291" s="19">
        <f t="shared" si="34"/>
        <v>0</v>
      </c>
    </row>
    <row r="292" spans="106:108" ht="18.75" hidden="1" customHeight="1">
      <c r="DB292" s="20">
        <f t="shared" si="35"/>
        <v>0</v>
      </c>
      <c r="DC292" s="21">
        <v>45352</v>
      </c>
      <c r="DD292" s="19">
        <f t="shared" si="34"/>
        <v>0</v>
      </c>
    </row>
    <row r="293" spans="106:108" ht="18.75" hidden="1" customHeight="1">
      <c r="DB293" s="20">
        <f t="shared" si="35"/>
        <v>0</v>
      </c>
      <c r="DC293" s="21">
        <v>45359</v>
      </c>
      <c r="DD293" s="19">
        <f t="shared" si="34"/>
        <v>0</v>
      </c>
    </row>
    <row r="294" spans="106:108" ht="18.75" hidden="1" customHeight="1">
      <c r="DB294" s="20">
        <f t="shared" si="35"/>
        <v>0</v>
      </c>
      <c r="DC294" s="21">
        <v>45366</v>
      </c>
      <c r="DD294" s="19">
        <f t="shared" si="34"/>
        <v>0</v>
      </c>
    </row>
    <row r="295" spans="106:108" ht="18.75" hidden="1" customHeight="1">
      <c r="DB295" s="20">
        <f t="shared" si="35"/>
        <v>0</v>
      </c>
      <c r="DC295" s="21">
        <v>45373</v>
      </c>
      <c r="DD295" s="19">
        <f t="shared" si="34"/>
        <v>0</v>
      </c>
    </row>
    <row r="296" spans="106:108" ht="18.75" hidden="1" customHeight="1">
      <c r="DB296" s="20">
        <f t="shared" si="35"/>
        <v>0</v>
      </c>
      <c r="DC296" s="21">
        <v>45380</v>
      </c>
      <c r="DD296" s="19">
        <f t="shared" si="34"/>
        <v>0</v>
      </c>
    </row>
    <row r="297" spans="106:108" ht="18.75" hidden="1" customHeight="1">
      <c r="DB297" s="20">
        <f t="shared" si="35"/>
        <v>0</v>
      </c>
      <c r="DC297" s="21">
        <v>45387</v>
      </c>
      <c r="DD297" s="19">
        <f t="shared" si="34"/>
        <v>0</v>
      </c>
    </row>
    <row r="298" spans="106:108" ht="18.75" hidden="1" customHeight="1">
      <c r="DB298" s="20">
        <f t="shared" si="35"/>
        <v>0</v>
      </c>
      <c r="DC298" s="21">
        <v>45394</v>
      </c>
      <c r="DD298" s="19">
        <f t="shared" si="34"/>
        <v>0</v>
      </c>
    </row>
    <row r="299" spans="106:108" ht="18.75" hidden="1" customHeight="1">
      <c r="DB299" s="20">
        <f t="shared" si="35"/>
        <v>0</v>
      </c>
      <c r="DC299" s="21">
        <v>45401</v>
      </c>
      <c r="DD299" s="19">
        <f t="shared" si="34"/>
        <v>0</v>
      </c>
    </row>
    <row r="300" spans="106:108" ht="18.75" hidden="1" customHeight="1">
      <c r="DB300" s="20">
        <f t="shared" si="35"/>
        <v>0</v>
      </c>
      <c r="DC300" s="21">
        <v>45408</v>
      </c>
      <c r="DD300" s="19">
        <f t="shared" si="34"/>
        <v>0</v>
      </c>
    </row>
    <row r="301" spans="106:108" ht="18.75" hidden="1" customHeight="1">
      <c r="DB301" s="20">
        <f t="shared" si="35"/>
        <v>0</v>
      </c>
      <c r="DC301" s="21">
        <v>45415</v>
      </c>
      <c r="DD301" s="19">
        <f t="shared" si="34"/>
        <v>0</v>
      </c>
    </row>
    <row r="302" spans="106:108" ht="18.75" hidden="1" customHeight="1">
      <c r="DB302" s="20">
        <f t="shared" si="35"/>
        <v>0</v>
      </c>
      <c r="DC302" s="21">
        <v>45422</v>
      </c>
      <c r="DD302" s="19">
        <f t="shared" si="34"/>
        <v>0</v>
      </c>
    </row>
    <row r="303" spans="106:108" ht="18.75" hidden="1" customHeight="1">
      <c r="DB303" s="20">
        <f t="shared" si="35"/>
        <v>0</v>
      </c>
      <c r="DC303" s="21">
        <v>45429</v>
      </c>
      <c r="DD303" s="19">
        <f t="shared" si="34"/>
        <v>0</v>
      </c>
    </row>
    <row r="304" spans="106:108" ht="18.75" hidden="1" customHeight="1">
      <c r="DB304" s="20">
        <f t="shared" si="35"/>
        <v>0</v>
      </c>
      <c r="DC304" s="21">
        <v>45436</v>
      </c>
      <c r="DD304" s="19">
        <f t="shared" si="34"/>
        <v>0</v>
      </c>
    </row>
    <row r="305" spans="106:108" ht="18.75" hidden="1" customHeight="1">
      <c r="DB305" s="20">
        <f t="shared" si="35"/>
        <v>0</v>
      </c>
      <c r="DC305" s="21">
        <v>45443</v>
      </c>
      <c r="DD305" s="19">
        <f t="shared" si="34"/>
        <v>0</v>
      </c>
    </row>
    <row r="306" spans="106:108" ht="18.75" hidden="1" customHeight="1">
      <c r="DB306" s="20">
        <f t="shared" si="35"/>
        <v>0</v>
      </c>
      <c r="DC306" s="21">
        <v>45450</v>
      </c>
      <c r="DD306" s="19">
        <f t="shared" si="34"/>
        <v>0</v>
      </c>
    </row>
    <row r="307" spans="106:108" ht="18.75" hidden="1" customHeight="1">
      <c r="DB307" s="20">
        <f t="shared" si="35"/>
        <v>0</v>
      </c>
      <c r="DC307" s="21">
        <v>45457</v>
      </c>
      <c r="DD307" s="19">
        <f t="shared" si="34"/>
        <v>0</v>
      </c>
    </row>
    <row r="308" spans="106:108" ht="18.75" hidden="1" customHeight="1">
      <c r="DB308" s="20">
        <f t="shared" si="35"/>
        <v>0</v>
      </c>
      <c r="DC308" s="21">
        <v>45464</v>
      </c>
      <c r="DD308" s="19">
        <f t="shared" si="34"/>
        <v>0</v>
      </c>
    </row>
    <row r="309" spans="106:108" ht="18.75" hidden="1" customHeight="1">
      <c r="DB309" s="20">
        <f t="shared" si="35"/>
        <v>0</v>
      </c>
      <c r="DC309" s="21">
        <v>45471</v>
      </c>
      <c r="DD309" s="19">
        <f t="shared" si="34"/>
        <v>0</v>
      </c>
    </row>
    <row r="310" spans="106:108" ht="18.75" hidden="1" customHeight="1">
      <c r="DB310" s="20">
        <f t="shared" si="35"/>
        <v>0</v>
      </c>
      <c r="DC310" s="21">
        <v>45478</v>
      </c>
      <c r="DD310" s="19">
        <f t="shared" si="34"/>
        <v>0</v>
      </c>
    </row>
    <row r="311" spans="106:108" ht="18.75" hidden="1" customHeight="1">
      <c r="DB311" s="20">
        <f t="shared" si="35"/>
        <v>0</v>
      </c>
      <c r="DC311" s="21">
        <v>45485</v>
      </c>
      <c r="DD311" s="19">
        <f t="shared" si="34"/>
        <v>0</v>
      </c>
    </row>
    <row r="312" spans="106:108" ht="18.75" hidden="1" customHeight="1">
      <c r="DB312" s="20">
        <f t="shared" si="35"/>
        <v>0</v>
      </c>
      <c r="DC312" s="21">
        <v>45492</v>
      </c>
      <c r="DD312" s="19">
        <f t="shared" si="34"/>
        <v>0</v>
      </c>
    </row>
    <row r="313" spans="106:108" ht="18.75" hidden="1" customHeight="1">
      <c r="DB313" s="20">
        <f t="shared" si="35"/>
        <v>0</v>
      </c>
      <c r="DC313" s="21">
        <v>45499</v>
      </c>
      <c r="DD313" s="19">
        <f t="shared" si="34"/>
        <v>0</v>
      </c>
    </row>
    <row r="314" spans="106:108" ht="18.75" hidden="1" customHeight="1">
      <c r="DB314" s="20">
        <f t="shared" si="35"/>
        <v>0</v>
      </c>
      <c r="DC314" s="21">
        <v>45506</v>
      </c>
      <c r="DD314" s="19">
        <f t="shared" si="34"/>
        <v>0</v>
      </c>
    </row>
    <row r="315" spans="106:108" ht="18.75" hidden="1" customHeight="1">
      <c r="DB315" s="20">
        <f t="shared" si="35"/>
        <v>0</v>
      </c>
      <c r="DC315" s="21">
        <v>45513</v>
      </c>
      <c r="DD315" s="19">
        <f t="shared" si="34"/>
        <v>0</v>
      </c>
    </row>
    <row r="316" spans="106:108" ht="18.75" hidden="1" customHeight="1">
      <c r="DB316" s="20">
        <f t="shared" si="35"/>
        <v>0</v>
      </c>
      <c r="DC316" s="21">
        <v>45520</v>
      </c>
      <c r="DD316" s="19">
        <f t="shared" si="34"/>
        <v>0</v>
      </c>
    </row>
    <row r="317" spans="106:108" ht="18.75" hidden="1" customHeight="1">
      <c r="DB317" s="20">
        <f t="shared" si="35"/>
        <v>0</v>
      </c>
      <c r="DC317" s="21">
        <v>45527</v>
      </c>
      <c r="DD317" s="19">
        <f t="shared" si="34"/>
        <v>0</v>
      </c>
    </row>
    <row r="318" spans="106:108" ht="18.75" hidden="1" customHeight="1">
      <c r="DB318" s="20">
        <f t="shared" si="35"/>
        <v>0</v>
      </c>
      <c r="DC318" s="21">
        <v>45534</v>
      </c>
      <c r="DD318" s="19">
        <f t="shared" si="34"/>
        <v>0</v>
      </c>
    </row>
    <row r="319" spans="106:108" ht="18.75" hidden="1" customHeight="1">
      <c r="DB319" s="20">
        <f t="shared" si="35"/>
        <v>0</v>
      </c>
      <c r="DC319" s="21">
        <v>45541</v>
      </c>
      <c r="DD319" s="19">
        <f t="shared" si="34"/>
        <v>0</v>
      </c>
    </row>
    <row r="320" spans="106:108" ht="18.75" hidden="1" customHeight="1">
      <c r="DB320" s="20">
        <f t="shared" si="35"/>
        <v>0</v>
      </c>
      <c r="DC320" s="21">
        <v>45548</v>
      </c>
      <c r="DD320" s="19">
        <f t="shared" si="34"/>
        <v>0</v>
      </c>
    </row>
    <row r="321" spans="106:108" ht="18.75" hidden="1" customHeight="1">
      <c r="DB321" s="20">
        <f t="shared" si="35"/>
        <v>0</v>
      </c>
      <c r="DC321" s="21">
        <v>45555</v>
      </c>
      <c r="DD321" s="19">
        <f t="shared" si="34"/>
        <v>0</v>
      </c>
    </row>
    <row r="322" spans="106:108" ht="18.75" hidden="1" customHeight="1">
      <c r="DB322" s="20">
        <f t="shared" si="35"/>
        <v>0</v>
      </c>
      <c r="DC322" s="21">
        <v>45562</v>
      </c>
      <c r="DD322" s="19">
        <f t="shared" si="34"/>
        <v>0</v>
      </c>
    </row>
    <row r="323" spans="106:108" ht="18.75" hidden="1" customHeight="1">
      <c r="DB323" s="20">
        <f t="shared" si="35"/>
        <v>0</v>
      </c>
      <c r="DC323" s="21">
        <v>45569</v>
      </c>
      <c r="DD323" s="19">
        <f t="shared" si="34"/>
        <v>0</v>
      </c>
    </row>
    <row r="324" spans="106:108" ht="18.75" hidden="1" customHeight="1">
      <c r="DB324" s="20">
        <f t="shared" si="35"/>
        <v>0</v>
      </c>
      <c r="DC324" s="21">
        <v>45576</v>
      </c>
      <c r="DD324" s="19">
        <f t="shared" si="34"/>
        <v>0</v>
      </c>
    </row>
    <row r="325" spans="106:108" ht="18.75" hidden="1" customHeight="1">
      <c r="DB325" s="20">
        <f t="shared" si="35"/>
        <v>0</v>
      </c>
      <c r="DC325" s="21">
        <v>45583</v>
      </c>
      <c r="DD325" s="19">
        <f t="shared" si="34"/>
        <v>0</v>
      </c>
    </row>
    <row r="326" spans="106:108" ht="18.75" hidden="1" customHeight="1">
      <c r="DB326" s="20">
        <f t="shared" si="35"/>
        <v>0</v>
      </c>
      <c r="DC326" s="21">
        <v>45590</v>
      </c>
      <c r="DD326" s="19">
        <f t="shared" si="34"/>
        <v>0</v>
      </c>
    </row>
    <row r="327" spans="106:108" ht="18.75" hidden="1" customHeight="1">
      <c r="DB327" s="20">
        <f t="shared" si="35"/>
        <v>0</v>
      </c>
      <c r="DC327" s="21">
        <v>45597</v>
      </c>
      <c r="DD327" s="19">
        <f t="shared" si="34"/>
        <v>0</v>
      </c>
    </row>
    <row r="328" spans="106:108" ht="18.75" hidden="1" customHeight="1">
      <c r="DB328" s="20">
        <f t="shared" si="35"/>
        <v>0</v>
      </c>
      <c r="DC328" s="21">
        <v>45604</v>
      </c>
      <c r="DD328" s="19">
        <f t="shared" si="34"/>
        <v>0</v>
      </c>
    </row>
    <row r="329" spans="106:108" ht="18.75" hidden="1" customHeight="1">
      <c r="DB329" s="20">
        <f t="shared" si="35"/>
        <v>0</v>
      </c>
      <c r="DC329" s="21">
        <v>45611</v>
      </c>
      <c r="DD329" s="19">
        <f t="shared" si="34"/>
        <v>0</v>
      </c>
    </row>
    <row r="330" spans="106:108" ht="18.75" hidden="1" customHeight="1">
      <c r="DB330" s="20">
        <f t="shared" si="35"/>
        <v>0</v>
      </c>
      <c r="DC330" s="21">
        <v>45618</v>
      </c>
      <c r="DD330" s="19">
        <f t="shared" si="34"/>
        <v>0</v>
      </c>
    </row>
    <row r="331" spans="106:108" ht="18.75" hidden="1" customHeight="1">
      <c r="DB331" s="20">
        <f t="shared" si="35"/>
        <v>0</v>
      </c>
      <c r="DC331" s="21">
        <v>45625</v>
      </c>
      <c r="DD331" s="19">
        <f t="shared" si="34"/>
        <v>0</v>
      </c>
    </row>
    <row r="332" spans="106:108" ht="18.75" hidden="1" customHeight="1">
      <c r="DB332" s="20">
        <f t="shared" si="35"/>
        <v>0</v>
      </c>
      <c r="DC332" s="21">
        <v>45632</v>
      </c>
      <c r="DD332" s="19">
        <f t="shared" si="34"/>
        <v>0</v>
      </c>
    </row>
    <row r="333" spans="106:108" ht="18.75" hidden="1" customHeight="1">
      <c r="DB333" s="20">
        <f t="shared" si="35"/>
        <v>0</v>
      </c>
      <c r="DC333" s="21">
        <v>45639</v>
      </c>
      <c r="DD333" s="19">
        <f t="shared" si="34"/>
        <v>0</v>
      </c>
    </row>
    <row r="334" spans="106:108" ht="18.75" hidden="1" customHeight="1">
      <c r="DB334" s="20">
        <f t="shared" si="35"/>
        <v>0</v>
      </c>
      <c r="DC334" s="21">
        <v>45646</v>
      </c>
      <c r="DD334" s="19">
        <f t="shared" si="34"/>
        <v>0</v>
      </c>
    </row>
    <row r="335" spans="106:108" ht="18.75" hidden="1" customHeight="1">
      <c r="DB335" s="20">
        <f t="shared" si="35"/>
        <v>0</v>
      </c>
      <c r="DC335" s="21">
        <v>45653</v>
      </c>
      <c r="DD335" s="19">
        <f t="shared" si="34"/>
        <v>0</v>
      </c>
    </row>
    <row r="336" spans="106:108" ht="18.75" hidden="1" customHeight="1">
      <c r="DB336" s="20">
        <f t="shared" si="35"/>
        <v>0</v>
      </c>
      <c r="DC336" s="21">
        <v>45660</v>
      </c>
      <c r="DD336" s="19">
        <f t="shared" si="34"/>
        <v>0</v>
      </c>
    </row>
    <row r="337" spans="106:108" ht="18.75" hidden="1" customHeight="1">
      <c r="DB337" s="20">
        <f t="shared" si="35"/>
        <v>0</v>
      </c>
      <c r="DC337" s="21">
        <v>45667</v>
      </c>
      <c r="DD337" s="19">
        <f t="shared" si="34"/>
        <v>0</v>
      </c>
    </row>
    <row r="338" spans="106:108" ht="18.75" hidden="1" customHeight="1">
      <c r="DB338" s="20">
        <f t="shared" si="35"/>
        <v>0</v>
      </c>
      <c r="DC338" s="21">
        <v>45674</v>
      </c>
      <c r="DD338" s="19">
        <f t="shared" si="34"/>
        <v>0</v>
      </c>
    </row>
    <row r="339" spans="106:108" ht="18.75" hidden="1" customHeight="1">
      <c r="DB339" s="20">
        <f t="shared" si="35"/>
        <v>0</v>
      </c>
      <c r="DC339" s="21">
        <v>45681</v>
      </c>
      <c r="DD339" s="19">
        <f t="shared" si="34"/>
        <v>0</v>
      </c>
    </row>
    <row r="340" spans="106:108" ht="18.75" hidden="1" customHeight="1">
      <c r="DB340" s="20">
        <f t="shared" si="35"/>
        <v>0</v>
      </c>
      <c r="DC340" s="21">
        <v>45688</v>
      </c>
      <c r="DD340" s="19">
        <f t="shared" si="34"/>
        <v>0</v>
      </c>
    </row>
    <row r="341" spans="106:108" ht="18.75" hidden="1" customHeight="1">
      <c r="DB341" s="20">
        <f t="shared" si="35"/>
        <v>0</v>
      </c>
      <c r="DC341" s="21">
        <v>45695</v>
      </c>
      <c r="DD341" s="19">
        <f t="shared" si="34"/>
        <v>0</v>
      </c>
    </row>
    <row r="342" spans="106:108" ht="18.75" hidden="1" customHeight="1">
      <c r="DB342" s="20">
        <f t="shared" si="35"/>
        <v>0</v>
      </c>
      <c r="DC342" s="21">
        <v>45702</v>
      </c>
      <c r="DD342" s="19">
        <f t="shared" si="34"/>
        <v>0</v>
      </c>
    </row>
    <row r="343" spans="106:108" ht="18.75" hidden="1" customHeight="1">
      <c r="DB343" s="20">
        <f t="shared" si="35"/>
        <v>0</v>
      </c>
      <c r="DC343" s="21">
        <v>45709</v>
      </c>
      <c r="DD343" s="19">
        <f t="shared" ref="DD343:DD406" si="36">IF(DB343=DC343,2,0)</f>
        <v>0</v>
      </c>
    </row>
    <row r="344" spans="106:108" ht="18.75" hidden="1" customHeight="1">
      <c r="DB344" s="20">
        <f t="shared" ref="DB344:DB407" si="37">DB343</f>
        <v>0</v>
      </c>
      <c r="DC344" s="21">
        <v>45716</v>
      </c>
      <c r="DD344" s="19">
        <f t="shared" si="36"/>
        <v>0</v>
      </c>
    </row>
    <row r="345" spans="106:108" ht="18.75" hidden="1" customHeight="1">
      <c r="DB345" s="20">
        <f t="shared" si="37"/>
        <v>0</v>
      </c>
      <c r="DC345" s="21">
        <v>45723</v>
      </c>
      <c r="DD345" s="19">
        <f t="shared" si="36"/>
        <v>0</v>
      </c>
    </row>
    <row r="346" spans="106:108" ht="18.75" hidden="1" customHeight="1">
      <c r="DB346" s="20">
        <f t="shared" si="37"/>
        <v>0</v>
      </c>
      <c r="DC346" s="21">
        <v>45730</v>
      </c>
      <c r="DD346" s="19">
        <f t="shared" si="36"/>
        <v>0</v>
      </c>
    </row>
    <row r="347" spans="106:108" ht="18.75" hidden="1" customHeight="1">
      <c r="DB347" s="20">
        <f t="shared" si="37"/>
        <v>0</v>
      </c>
      <c r="DC347" s="21">
        <v>45737</v>
      </c>
      <c r="DD347" s="19">
        <f t="shared" si="36"/>
        <v>0</v>
      </c>
    </row>
    <row r="348" spans="106:108" ht="18.75" hidden="1" customHeight="1">
      <c r="DB348" s="20">
        <f t="shared" si="37"/>
        <v>0</v>
      </c>
      <c r="DC348" s="21">
        <v>45744</v>
      </c>
      <c r="DD348" s="19">
        <f t="shared" si="36"/>
        <v>0</v>
      </c>
    </row>
    <row r="349" spans="106:108" ht="18.75" hidden="1" customHeight="1">
      <c r="DB349" s="20">
        <f t="shared" si="37"/>
        <v>0</v>
      </c>
      <c r="DC349" s="21">
        <v>45751</v>
      </c>
      <c r="DD349" s="19">
        <f t="shared" si="36"/>
        <v>0</v>
      </c>
    </row>
    <row r="350" spans="106:108" ht="18.75" hidden="1" customHeight="1">
      <c r="DB350" s="20">
        <f t="shared" si="37"/>
        <v>0</v>
      </c>
      <c r="DC350" s="21">
        <v>45758</v>
      </c>
      <c r="DD350" s="19">
        <f t="shared" si="36"/>
        <v>0</v>
      </c>
    </row>
    <row r="351" spans="106:108" ht="18.75" hidden="1" customHeight="1">
      <c r="DB351" s="20">
        <f t="shared" si="37"/>
        <v>0</v>
      </c>
      <c r="DC351" s="21">
        <v>45765</v>
      </c>
      <c r="DD351" s="19">
        <f t="shared" si="36"/>
        <v>0</v>
      </c>
    </row>
    <row r="352" spans="106:108" ht="18.75" hidden="1" customHeight="1">
      <c r="DB352" s="20">
        <f t="shared" si="37"/>
        <v>0</v>
      </c>
      <c r="DC352" s="21">
        <v>45772</v>
      </c>
      <c r="DD352" s="19">
        <f t="shared" si="36"/>
        <v>0</v>
      </c>
    </row>
    <row r="353" spans="106:108" ht="18.75" hidden="1" customHeight="1">
      <c r="DB353" s="20">
        <f t="shared" si="37"/>
        <v>0</v>
      </c>
      <c r="DC353" s="21">
        <v>45779</v>
      </c>
      <c r="DD353" s="19">
        <f t="shared" si="36"/>
        <v>0</v>
      </c>
    </row>
    <row r="354" spans="106:108" ht="18.75" hidden="1" customHeight="1">
      <c r="DB354" s="20">
        <f t="shared" si="37"/>
        <v>0</v>
      </c>
      <c r="DC354" s="21">
        <v>45786</v>
      </c>
      <c r="DD354" s="19">
        <f t="shared" si="36"/>
        <v>0</v>
      </c>
    </row>
    <row r="355" spans="106:108" ht="18.75" hidden="1" customHeight="1">
      <c r="DB355" s="20">
        <f t="shared" si="37"/>
        <v>0</v>
      </c>
      <c r="DC355" s="21">
        <v>45793</v>
      </c>
      <c r="DD355" s="19">
        <f t="shared" si="36"/>
        <v>0</v>
      </c>
    </row>
    <row r="356" spans="106:108" ht="18.75" hidden="1" customHeight="1">
      <c r="DB356" s="20">
        <f t="shared" si="37"/>
        <v>0</v>
      </c>
      <c r="DC356" s="21">
        <v>45800</v>
      </c>
      <c r="DD356" s="19">
        <f t="shared" si="36"/>
        <v>0</v>
      </c>
    </row>
    <row r="357" spans="106:108" ht="18.75" hidden="1" customHeight="1">
      <c r="DB357" s="20">
        <f t="shared" si="37"/>
        <v>0</v>
      </c>
      <c r="DC357" s="21">
        <v>45807</v>
      </c>
      <c r="DD357" s="19">
        <f t="shared" si="36"/>
        <v>0</v>
      </c>
    </row>
    <row r="358" spans="106:108" ht="18.75" hidden="1" customHeight="1">
      <c r="DB358" s="20">
        <f t="shared" si="37"/>
        <v>0</v>
      </c>
      <c r="DC358" s="21">
        <v>45814</v>
      </c>
      <c r="DD358" s="19">
        <f t="shared" si="36"/>
        <v>0</v>
      </c>
    </row>
    <row r="359" spans="106:108" ht="18.75" hidden="1" customHeight="1">
      <c r="DB359" s="20">
        <f t="shared" si="37"/>
        <v>0</v>
      </c>
      <c r="DC359" s="21">
        <v>45821</v>
      </c>
      <c r="DD359" s="19">
        <f t="shared" si="36"/>
        <v>0</v>
      </c>
    </row>
    <row r="360" spans="106:108" ht="18.75" hidden="1" customHeight="1">
      <c r="DB360" s="20">
        <f t="shared" si="37"/>
        <v>0</v>
      </c>
      <c r="DC360" s="21">
        <v>45828</v>
      </c>
      <c r="DD360" s="19">
        <f t="shared" si="36"/>
        <v>0</v>
      </c>
    </row>
    <row r="361" spans="106:108" ht="18.75" hidden="1" customHeight="1">
      <c r="DB361" s="20">
        <f t="shared" si="37"/>
        <v>0</v>
      </c>
      <c r="DC361" s="21">
        <v>45835</v>
      </c>
      <c r="DD361" s="19">
        <f t="shared" si="36"/>
        <v>0</v>
      </c>
    </row>
    <row r="362" spans="106:108" ht="18.75" hidden="1" customHeight="1">
      <c r="DB362" s="20">
        <f t="shared" si="37"/>
        <v>0</v>
      </c>
      <c r="DC362" s="21">
        <v>45842</v>
      </c>
      <c r="DD362" s="19">
        <f t="shared" si="36"/>
        <v>0</v>
      </c>
    </row>
    <row r="363" spans="106:108" ht="18.75" hidden="1" customHeight="1">
      <c r="DB363" s="20">
        <f t="shared" si="37"/>
        <v>0</v>
      </c>
      <c r="DC363" s="21">
        <v>45849</v>
      </c>
      <c r="DD363" s="19">
        <f t="shared" si="36"/>
        <v>0</v>
      </c>
    </row>
    <row r="364" spans="106:108" ht="18.75" hidden="1" customHeight="1">
      <c r="DB364" s="20">
        <f t="shared" si="37"/>
        <v>0</v>
      </c>
      <c r="DC364" s="21">
        <v>45856</v>
      </c>
      <c r="DD364" s="19">
        <f t="shared" si="36"/>
        <v>0</v>
      </c>
    </row>
    <row r="365" spans="106:108" ht="18.75" hidden="1" customHeight="1">
      <c r="DB365" s="20">
        <f t="shared" si="37"/>
        <v>0</v>
      </c>
      <c r="DC365" s="21">
        <v>45863</v>
      </c>
      <c r="DD365" s="19">
        <f t="shared" si="36"/>
        <v>0</v>
      </c>
    </row>
    <row r="366" spans="106:108" ht="18.75" hidden="1" customHeight="1">
      <c r="DB366" s="20">
        <f t="shared" si="37"/>
        <v>0</v>
      </c>
      <c r="DC366" s="21">
        <v>45870</v>
      </c>
      <c r="DD366" s="19">
        <f t="shared" si="36"/>
        <v>0</v>
      </c>
    </row>
    <row r="367" spans="106:108" ht="18.75" hidden="1" customHeight="1">
      <c r="DB367" s="20">
        <f t="shared" si="37"/>
        <v>0</v>
      </c>
      <c r="DC367" s="21">
        <v>45877</v>
      </c>
      <c r="DD367" s="19">
        <f t="shared" si="36"/>
        <v>0</v>
      </c>
    </row>
    <row r="368" spans="106:108" ht="18.75" hidden="1" customHeight="1">
      <c r="DB368" s="20">
        <f t="shared" si="37"/>
        <v>0</v>
      </c>
      <c r="DC368" s="21">
        <v>45884</v>
      </c>
      <c r="DD368" s="19">
        <f t="shared" si="36"/>
        <v>0</v>
      </c>
    </row>
    <row r="369" spans="106:108" ht="18.75" hidden="1" customHeight="1">
      <c r="DB369" s="20">
        <f t="shared" si="37"/>
        <v>0</v>
      </c>
      <c r="DC369" s="21">
        <v>45891</v>
      </c>
      <c r="DD369" s="19">
        <f t="shared" si="36"/>
        <v>0</v>
      </c>
    </row>
    <row r="370" spans="106:108" ht="18.75" hidden="1" customHeight="1">
      <c r="DB370" s="20">
        <f t="shared" si="37"/>
        <v>0</v>
      </c>
      <c r="DC370" s="21">
        <v>45898</v>
      </c>
      <c r="DD370" s="19">
        <f t="shared" si="36"/>
        <v>0</v>
      </c>
    </row>
    <row r="371" spans="106:108" ht="18.75" hidden="1" customHeight="1">
      <c r="DB371" s="20">
        <f t="shared" si="37"/>
        <v>0</v>
      </c>
      <c r="DC371" s="21">
        <v>45905</v>
      </c>
      <c r="DD371" s="19">
        <f t="shared" si="36"/>
        <v>0</v>
      </c>
    </row>
    <row r="372" spans="106:108" ht="18.75" hidden="1" customHeight="1">
      <c r="DB372" s="20">
        <f t="shared" si="37"/>
        <v>0</v>
      </c>
      <c r="DC372" s="21">
        <v>45912</v>
      </c>
      <c r="DD372" s="19">
        <f t="shared" si="36"/>
        <v>0</v>
      </c>
    </row>
    <row r="373" spans="106:108" ht="18.75" hidden="1" customHeight="1">
      <c r="DB373" s="20">
        <f t="shared" si="37"/>
        <v>0</v>
      </c>
      <c r="DC373" s="21">
        <v>45919</v>
      </c>
      <c r="DD373" s="19">
        <f t="shared" si="36"/>
        <v>0</v>
      </c>
    </row>
    <row r="374" spans="106:108" ht="18.75" hidden="1" customHeight="1">
      <c r="DB374" s="20">
        <f t="shared" si="37"/>
        <v>0</v>
      </c>
      <c r="DC374" s="21">
        <v>45926</v>
      </c>
      <c r="DD374" s="19">
        <f t="shared" si="36"/>
        <v>0</v>
      </c>
    </row>
    <row r="375" spans="106:108" ht="18.75" hidden="1" customHeight="1">
      <c r="DB375" s="20">
        <f t="shared" si="37"/>
        <v>0</v>
      </c>
      <c r="DC375" s="21">
        <v>45933</v>
      </c>
      <c r="DD375" s="19">
        <f t="shared" si="36"/>
        <v>0</v>
      </c>
    </row>
    <row r="376" spans="106:108" ht="18.75" hidden="1" customHeight="1">
      <c r="DB376" s="20">
        <f t="shared" si="37"/>
        <v>0</v>
      </c>
      <c r="DC376" s="21">
        <v>45940</v>
      </c>
      <c r="DD376" s="19">
        <f t="shared" si="36"/>
        <v>0</v>
      </c>
    </row>
    <row r="377" spans="106:108" ht="18.75" hidden="1" customHeight="1">
      <c r="DB377" s="20">
        <f t="shared" si="37"/>
        <v>0</v>
      </c>
      <c r="DC377" s="21">
        <v>45947</v>
      </c>
      <c r="DD377" s="19">
        <f t="shared" si="36"/>
        <v>0</v>
      </c>
    </row>
    <row r="378" spans="106:108" ht="18.75" hidden="1" customHeight="1">
      <c r="DB378" s="20">
        <f t="shared" si="37"/>
        <v>0</v>
      </c>
      <c r="DC378" s="21">
        <v>45954</v>
      </c>
      <c r="DD378" s="19">
        <f t="shared" si="36"/>
        <v>0</v>
      </c>
    </row>
    <row r="379" spans="106:108" ht="18.75" hidden="1" customHeight="1">
      <c r="DB379" s="20">
        <f t="shared" si="37"/>
        <v>0</v>
      </c>
      <c r="DC379" s="21">
        <v>45961</v>
      </c>
      <c r="DD379" s="19">
        <f t="shared" si="36"/>
        <v>0</v>
      </c>
    </row>
    <row r="380" spans="106:108" ht="18.75" hidden="1" customHeight="1">
      <c r="DB380" s="20">
        <f t="shared" si="37"/>
        <v>0</v>
      </c>
      <c r="DC380" s="21">
        <v>45968</v>
      </c>
      <c r="DD380" s="19">
        <f t="shared" si="36"/>
        <v>0</v>
      </c>
    </row>
    <row r="381" spans="106:108" ht="18.75" hidden="1" customHeight="1">
      <c r="DB381" s="20">
        <f t="shared" si="37"/>
        <v>0</v>
      </c>
      <c r="DC381" s="21">
        <v>45975</v>
      </c>
      <c r="DD381" s="19">
        <f t="shared" si="36"/>
        <v>0</v>
      </c>
    </row>
    <row r="382" spans="106:108" ht="18.75" hidden="1" customHeight="1">
      <c r="DB382" s="20">
        <f t="shared" si="37"/>
        <v>0</v>
      </c>
      <c r="DC382" s="21">
        <v>45982</v>
      </c>
      <c r="DD382" s="19">
        <f t="shared" si="36"/>
        <v>0</v>
      </c>
    </row>
    <row r="383" spans="106:108" ht="18.75" hidden="1" customHeight="1">
      <c r="DB383" s="20">
        <f t="shared" si="37"/>
        <v>0</v>
      </c>
      <c r="DC383" s="21">
        <v>45989</v>
      </c>
      <c r="DD383" s="19">
        <f t="shared" si="36"/>
        <v>0</v>
      </c>
    </row>
    <row r="384" spans="106:108" ht="18.75" hidden="1" customHeight="1">
      <c r="DB384" s="20">
        <f t="shared" si="37"/>
        <v>0</v>
      </c>
      <c r="DC384" s="21">
        <v>45996</v>
      </c>
      <c r="DD384" s="19">
        <f t="shared" si="36"/>
        <v>0</v>
      </c>
    </row>
    <row r="385" spans="106:108" ht="18.75" hidden="1" customHeight="1">
      <c r="DB385" s="20">
        <f t="shared" si="37"/>
        <v>0</v>
      </c>
      <c r="DC385" s="21">
        <v>46003</v>
      </c>
      <c r="DD385" s="19">
        <f t="shared" si="36"/>
        <v>0</v>
      </c>
    </row>
    <row r="386" spans="106:108" ht="18.75" hidden="1" customHeight="1">
      <c r="DB386" s="20">
        <f t="shared" si="37"/>
        <v>0</v>
      </c>
      <c r="DC386" s="21">
        <v>46010</v>
      </c>
      <c r="DD386" s="19">
        <f t="shared" si="36"/>
        <v>0</v>
      </c>
    </row>
    <row r="387" spans="106:108" ht="18.75" hidden="1" customHeight="1">
      <c r="DB387" s="20">
        <f t="shared" si="37"/>
        <v>0</v>
      </c>
      <c r="DC387" s="21">
        <v>46017</v>
      </c>
      <c r="DD387" s="19">
        <f t="shared" si="36"/>
        <v>0</v>
      </c>
    </row>
    <row r="388" spans="106:108" ht="18.75" hidden="1" customHeight="1">
      <c r="DB388" s="20">
        <f t="shared" si="37"/>
        <v>0</v>
      </c>
      <c r="DC388" s="21">
        <v>46024</v>
      </c>
      <c r="DD388" s="19">
        <f t="shared" si="36"/>
        <v>0</v>
      </c>
    </row>
    <row r="389" spans="106:108" ht="18.75" hidden="1" customHeight="1">
      <c r="DB389" s="20">
        <f t="shared" si="37"/>
        <v>0</v>
      </c>
      <c r="DC389" s="4">
        <v>43470</v>
      </c>
      <c r="DD389" s="19">
        <f t="shared" si="36"/>
        <v>0</v>
      </c>
    </row>
    <row r="390" spans="106:108" ht="18.75" hidden="1" customHeight="1">
      <c r="DB390" s="20">
        <f t="shared" si="37"/>
        <v>0</v>
      </c>
      <c r="DC390" s="4">
        <v>43477</v>
      </c>
      <c r="DD390" s="19">
        <f t="shared" si="36"/>
        <v>0</v>
      </c>
    </row>
    <row r="391" spans="106:108" ht="18.75" hidden="1" customHeight="1">
      <c r="DB391" s="20">
        <f t="shared" si="37"/>
        <v>0</v>
      </c>
      <c r="DC391" s="4">
        <v>43484</v>
      </c>
      <c r="DD391" s="19">
        <f t="shared" si="36"/>
        <v>0</v>
      </c>
    </row>
    <row r="392" spans="106:108" ht="18.75" hidden="1" customHeight="1">
      <c r="DB392" s="20">
        <f t="shared" si="37"/>
        <v>0</v>
      </c>
      <c r="DC392" s="4">
        <v>43491</v>
      </c>
      <c r="DD392" s="19">
        <f t="shared" si="36"/>
        <v>0</v>
      </c>
    </row>
    <row r="393" spans="106:108" ht="18.75" hidden="1" customHeight="1">
      <c r="DB393" s="20">
        <f t="shared" si="37"/>
        <v>0</v>
      </c>
      <c r="DC393" s="4">
        <v>43498</v>
      </c>
      <c r="DD393" s="19">
        <f t="shared" si="36"/>
        <v>0</v>
      </c>
    </row>
    <row r="394" spans="106:108" ht="18.75" hidden="1" customHeight="1">
      <c r="DB394" s="20">
        <f t="shared" si="37"/>
        <v>0</v>
      </c>
      <c r="DC394" s="4">
        <v>43505</v>
      </c>
      <c r="DD394" s="19">
        <f t="shared" si="36"/>
        <v>0</v>
      </c>
    </row>
    <row r="395" spans="106:108" ht="18.75" hidden="1" customHeight="1">
      <c r="DB395" s="20">
        <f t="shared" si="37"/>
        <v>0</v>
      </c>
      <c r="DC395" s="4">
        <v>43512</v>
      </c>
      <c r="DD395" s="19">
        <f t="shared" si="36"/>
        <v>0</v>
      </c>
    </row>
    <row r="396" spans="106:108" ht="18.75" hidden="1" customHeight="1">
      <c r="DB396" s="20">
        <f t="shared" si="37"/>
        <v>0</v>
      </c>
      <c r="DC396" s="4">
        <v>43519</v>
      </c>
      <c r="DD396" s="19">
        <f t="shared" si="36"/>
        <v>0</v>
      </c>
    </row>
    <row r="397" spans="106:108" ht="18.75" hidden="1" customHeight="1">
      <c r="DB397" s="20">
        <f t="shared" si="37"/>
        <v>0</v>
      </c>
      <c r="DC397" s="4">
        <v>43526</v>
      </c>
      <c r="DD397" s="19">
        <f t="shared" si="36"/>
        <v>0</v>
      </c>
    </row>
    <row r="398" spans="106:108" ht="18.75" hidden="1" customHeight="1">
      <c r="DB398" s="20">
        <f t="shared" si="37"/>
        <v>0</v>
      </c>
      <c r="DC398" s="4">
        <v>43533</v>
      </c>
      <c r="DD398" s="19">
        <f t="shared" si="36"/>
        <v>0</v>
      </c>
    </row>
    <row r="399" spans="106:108" ht="18.75" hidden="1" customHeight="1">
      <c r="DB399" s="20">
        <f t="shared" si="37"/>
        <v>0</v>
      </c>
      <c r="DC399" s="4">
        <v>43540</v>
      </c>
      <c r="DD399" s="19">
        <f t="shared" si="36"/>
        <v>0</v>
      </c>
    </row>
    <row r="400" spans="106:108" ht="18.75" hidden="1" customHeight="1">
      <c r="DB400" s="20">
        <f t="shared" si="37"/>
        <v>0</v>
      </c>
      <c r="DC400" s="4">
        <v>43547</v>
      </c>
      <c r="DD400" s="19">
        <f t="shared" si="36"/>
        <v>0</v>
      </c>
    </row>
    <row r="401" spans="106:108" ht="18.75" hidden="1" customHeight="1">
      <c r="DB401" s="20">
        <f t="shared" si="37"/>
        <v>0</v>
      </c>
      <c r="DC401" s="4">
        <v>43554</v>
      </c>
      <c r="DD401" s="19">
        <f t="shared" si="36"/>
        <v>0</v>
      </c>
    </row>
    <row r="402" spans="106:108" ht="18.75" hidden="1" customHeight="1">
      <c r="DB402" s="20">
        <f t="shared" si="37"/>
        <v>0</v>
      </c>
      <c r="DC402" s="4">
        <v>43561</v>
      </c>
      <c r="DD402" s="19">
        <f t="shared" si="36"/>
        <v>0</v>
      </c>
    </row>
    <row r="403" spans="106:108" ht="18.75" hidden="1" customHeight="1">
      <c r="DB403" s="20">
        <f t="shared" si="37"/>
        <v>0</v>
      </c>
      <c r="DC403" s="4">
        <v>43568</v>
      </c>
      <c r="DD403" s="19">
        <f t="shared" si="36"/>
        <v>0</v>
      </c>
    </row>
    <row r="404" spans="106:108" ht="18.75" hidden="1" customHeight="1">
      <c r="DB404" s="20">
        <f t="shared" si="37"/>
        <v>0</v>
      </c>
      <c r="DC404" s="4">
        <v>43575</v>
      </c>
      <c r="DD404" s="19">
        <f t="shared" si="36"/>
        <v>0</v>
      </c>
    </row>
    <row r="405" spans="106:108" ht="18.75" hidden="1" customHeight="1">
      <c r="DB405" s="20">
        <f t="shared" si="37"/>
        <v>0</v>
      </c>
      <c r="DC405" s="4">
        <v>43582</v>
      </c>
      <c r="DD405" s="19">
        <f t="shared" si="36"/>
        <v>0</v>
      </c>
    </row>
    <row r="406" spans="106:108" ht="18.75" hidden="1" customHeight="1">
      <c r="DB406" s="20">
        <f t="shared" si="37"/>
        <v>0</v>
      </c>
      <c r="DC406" s="4">
        <v>43589</v>
      </c>
      <c r="DD406" s="19">
        <f t="shared" si="36"/>
        <v>0</v>
      </c>
    </row>
    <row r="407" spans="106:108" ht="18.75" hidden="1" customHeight="1">
      <c r="DB407" s="20">
        <f t="shared" si="37"/>
        <v>0</v>
      </c>
      <c r="DC407" s="4">
        <v>43596</v>
      </c>
      <c r="DD407" s="19">
        <f t="shared" ref="DD407:DD470" si="38">IF(DB407=DC407,2,0)</f>
        <v>0</v>
      </c>
    </row>
    <row r="408" spans="106:108" ht="18.75" hidden="1" customHeight="1">
      <c r="DB408" s="20">
        <f t="shared" ref="DB408:DB471" si="39">DB407</f>
        <v>0</v>
      </c>
      <c r="DC408" s="4">
        <v>43603</v>
      </c>
      <c r="DD408" s="19">
        <f t="shared" si="38"/>
        <v>0</v>
      </c>
    </row>
    <row r="409" spans="106:108" ht="18.75" hidden="1" customHeight="1">
      <c r="DB409" s="20">
        <f t="shared" si="39"/>
        <v>0</v>
      </c>
      <c r="DC409" s="4">
        <v>43610</v>
      </c>
      <c r="DD409" s="19">
        <f t="shared" si="38"/>
        <v>0</v>
      </c>
    </row>
    <row r="410" spans="106:108" ht="18.75" hidden="1" customHeight="1">
      <c r="DB410" s="20">
        <f t="shared" si="39"/>
        <v>0</v>
      </c>
      <c r="DC410" s="4">
        <v>43617</v>
      </c>
      <c r="DD410" s="19">
        <f t="shared" si="38"/>
        <v>0</v>
      </c>
    </row>
    <row r="411" spans="106:108" ht="18.75" hidden="1" customHeight="1">
      <c r="DB411" s="20">
        <f t="shared" si="39"/>
        <v>0</v>
      </c>
      <c r="DC411" s="4">
        <v>43624</v>
      </c>
      <c r="DD411" s="19">
        <f t="shared" si="38"/>
        <v>0</v>
      </c>
    </row>
    <row r="412" spans="106:108" ht="18.75" hidden="1" customHeight="1">
      <c r="DB412" s="20">
        <f t="shared" si="39"/>
        <v>0</v>
      </c>
      <c r="DC412" s="4">
        <v>43631</v>
      </c>
      <c r="DD412" s="19">
        <f t="shared" si="38"/>
        <v>0</v>
      </c>
    </row>
    <row r="413" spans="106:108" ht="18.75" hidden="1" customHeight="1">
      <c r="DB413" s="20">
        <f t="shared" si="39"/>
        <v>0</v>
      </c>
      <c r="DC413" s="4">
        <v>43638</v>
      </c>
      <c r="DD413" s="19">
        <f t="shared" si="38"/>
        <v>0</v>
      </c>
    </row>
    <row r="414" spans="106:108" ht="18.75" hidden="1" customHeight="1">
      <c r="DB414" s="20">
        <f t="shared" si="39"/>
        <v>0</v>
      </c>
      <c r="DC414" s="4">
        <v>43645</v>
      </c>
      <c r="DD414" s="19">
        <f t="shared" si="38"/>
        <v>0</v>
      </c>
    </row>
    <row r="415" spans="106:108" ht="18.75" hidden="1" customHeight="1">
      <c r="DB415" s="20">
        <f t="shared" si="39"/>
        <v>0</v>
      </c>
      <c r="DC415" s="4">
        <v>43652</v>
      </c>
      <c r="DD415" s="19">
        <f t="shared" si="38"/>
        <v>0</v>
      </c>
    </row>
    <row r="416" spans="106:108" ht="18.75" hidden="1" customHeight="1">
      <c r="DB416" s="20">
        <f t="shared" si="39"/>
        <v>0</v>
      </c>
      <c r="DC416" s="4">
        <v>43659</v>
      </c>
      <c r="DD416" s="19">
        <f t="shared" si="38"/>
        <v>0</v>
      </c>
    </row>
    <row r="417" spans="106:108" ht="18.75" hidden="1" customHeight="1">
      <c r="DB417" s="20">
        <f t="shared" si="39"/>
        <v>0</v>
      </c>
      <c r="DC417" s="4">
        <v>43666</v>
      </c>
      <c r="DD417" s="19">
        <f t="shared" si="38"/>
        <v>0</v>
      </c>
    </row>
    <row r="418" spans="106:108" ht="18.75" hidden="1" customHeight="1">
      <c r="DB418" s="20">
        <f t="shared" si="39"/>
        <v>0</v>
      </c>
      <c r="DC418" s="4">
        <v>43673</v>
      </c>
      <c r="DD418" s="19">
        <f t="shared" si="38"/>
        <v>0</v>
      </c>
    </row>
    <row r="419" spans="106:108" ht="18.75" hidden="1" customHeight="1">
      <c r="DB419" s="20">
        <f t="shared" si="39"/>
        <v>0</v>
      </c>
      <c r="DC419" s="4">
        <v>43680</v>
      </c>
      <c r="DD419" s="19">
        <f t="shared" si="38"/>
        <v>0</v>
      </c>
    </row>
    <row r="420" spans="106:108" ht="18.75" hidden="1" customHeight="1">
      <c r="DB420" s="20">
        <f t="shared" si="39"/>
        <v>0</v>
      </c>
      <c r="DC420" s="4">
        <v>43687</v>
      </c>
      <c r="DD420" s="19">
        <f t="shared" si="38"/>
        <v>0</v>
      </c>
    </row>
    <row r="421" spans="106:108" ht="18.75" hidden="1" customHeight="1">
      <c r="DB421" s="20">
        <f t="shared" si="39"/>
        <v>0</v>
      </c>
      <c r="DC421" s="4">
        <v>43694</v>
      </c>
      <c r="DD421" s="19">
        <f t="shared" si="38"/>
        <v>0</v>
      </c>
    </row>
    <row r="422" spans="106:108" ht="18.75" hidden="1" customHeight="1">
      <c r="DB422" s="20">
        <f t="shared" si="39"/>
        <v>0</v>
      </c>
      <c r="DC422" s="4">
        <v>43701</v>
      </c>
      <c r="DD422" s="19">
        <f t="shared" si="38"/>
        <v>0</v>
      </c>
    </row>
    <row r="423" spans="106:108" ht="18.75" hidden="1" customHeight="1">
      <c r="DB423" s="20">
        <f t="shared" si="39"/>
        <v>0</v>
      </c>
      <c r="DC423" s="4">
        <v>43708</v>
      </c>
      <c r="DD423" s="19">
        <f t="shared" si="38"/>
        <v>0</v>
      </c>
    </row>
    <row r="424" spans="106:108" ht="18.75" hidden="1" customHeight="1">
      <c r="DB424" s="20">
        <f t="shared" si="39"/>
        <v>0</v>
      </c>
      <c r="DC424" s="4">
        <v>43715</v>
      </c>
      <c r="DD424" s="19">
        <f t="shared" si="38"/>
        <v>0</v>
      </c>
    </row>
    <row r="425" spans="106:108" ht="18.75" hidden="1" customHeight="1">
      <c r="DB425" s="20">
        <f t="shared" si="39"/>
        <v>0</v>
      </c>
      <c r="DC425" s="4">
        <v>43722</v>
      </c>
      <c r="DD425" s="19">
        <f t="shared" si="38"/>
        <v>0</v>
      </c>
    </row>
    <row r="426" spans="106:108" ht="18.75" hidden="1" customHeight="1">
      <c r="DB426" s="20">
        <f t="shared" si="39"/>
        <v>0</v>
      </c>
      <c r="DC426" s="4">
        <v>43729</v>
      </c>
      <c r="DD426" s="19">
        <f t="shared" si="38"/>
        <v>0</v>
      </c>
    </row>
    <row r="427" spans="106:108" ht="18.75" hidden="1" customHeight="1">
      <c r="DB427" s="20">
        <f t="shared" si="39"/>
        <v>0</v>
      </c>
      <c r="DC427" s="4">
        <v>43736</v>
      </c>
      <c r="DD427" s="19">
        <f t="shared" si="38"/>
        <v>0</v>
      </c>
    </row>
    <row r="428" spans="106:108" ht="18.75" hidden="1" customHeight="1">
      <c r="DB428" s="20">
        <f t="shared" si="39"/>
        <v>0</v>
      </c>
      <c r="DC428" s="4">
        <v>43743</v>
      </c>
      <c r="DD428" s="19">
        <f t="shared" si="38"/>
        <v>0</v>
      </c>
    </row>
    <row r="429" spans="106:108" ht="18.75" hidden="1" customHeight="1">
      <c r="DB429" s="20">
        <f t="shared" si="39"/>
        <v>0</v>
      </c>
      <c r="DC429" s="4">
        <v>43750</v>
      </c>
      <c r="DD429" s="19">
        <f t="shared" si="38"/>
        <v>0</v>
      </c>
    </row>
    <row r="430" spans="106:108" ht="18.75" hidden="1" customHeight="1">
      <c r="DB430" s="20">
        <f t="shared" si="39"/>
        <v>0</v>
      </c>
      <c r="DC430" s="4">
        <v>43757</v>
      </c>
      <c r="DD430" s="19">
        <f t="shared" si="38"/>
        <v>0</v>
      </c>
    </row>
    <row r="431" spans="106:108" ht="18.75" hidden="1" customHeight="1">
      <c r="DB431" s="20">
        <f t="shared" si="39"/>
        <v>0</v>
      </c>
      <c r="DC431" s="4">
        <v>43764</v>
      </c>
      <c r="DD431" s="19">
        <f t="shared" si="38"/>
        <v>0</v>
      </c>
    </row>
    <row r="432" spans="106:108" ht="18.75" hidden="1" customHeight="1">
      <c r="DB432" s="20">
        <f t="shared" si="39"/>
        <v>0</v>
      </c>
      <c r="DC432" s="4">
        <v>43771</v>
      </c>
      <c r="DD432" s="19">
        <f t="shared" si="38"/>
        <v>0</v>
      </c>
    </row>
    <row r="433" spans="106:108" ht="18.75" hidden="1" customHeight="1">
      <c r="DB433" s="20">
        <f t="shared" si="39"/>
        <v>0</v>
      </c>
      <c r="DC433" s="4">
        <v>43778</v>
      </c>
      <c r="DD433" s="19">
        <f t="shared" si="38"/>
        <v>0</v>
      </c>
    </row>
    <row r="434" spans="106:108" ht="18.75" hidden="1" customHeight="1">
      <c r="DB434" s="20">
        <f t="shared" si="39"/>
        <v>0</v>
      </c>
      <c r="DC434" s="4">
        <v>43785</v>
      </c>
      <c r="DD434" s="19">
        <f t="shared" si="38"/>
        <v>0</v>
      </c>
    </row>
    <row r="435" spans="106:108" ht="18.75" hidden="1" customHeight="1">
      <c r="DB435" s="20">
        <f t="shared" si="39"/>
        <v>0</v>
      </c>
      <c r="DC435" s="4">
        <v>43792</v>
      </c>
      <c r="DD435" s="19">
        <f t="shared" si="38"/>
        <v>0</v>
      </c>
    </row>
    <row r="436" spans="106:108" ht="18.75" hidden="1" customHeight="1">
      <c r="DB436" s="20">
        <f t="shared" si="39"/>
        <v>0</v>
      </c>
      <c r="DC436" s="4">
        <v>43799</v>
      </c>
      <c r="DD436" s="19">
        <f t="shared" si="38"/>
        <v>0</v>
      </c>
    </row>
    <row r="437" spans="106:108" ht="18.75" hidden="1" customHeight="1">
      <c r="DB437" s="20">
        <f t="shared" si="39"/>
        <v>0</v>
      </c>
      <c r="DC437" s="4">
        <v>43806</v>
      </c>
      <c r="DD437" s="19">
        <f t="shared" si="38"/>
        <v>0</v>
      </c>
    </row>
    <row r="438" spans="106:108" ht="18.75" hidden="1" customHeight="1">
      <c r="DB438" s="20">
        <f t="shared" si="39"/>
        <v>0</v>
      </c>
      <c r="DC438" s="4">
        <v>43813</v>
      </c>
      <c r="DD438" s="19">
        <f t="shared" si="38"/>
        <v>0</v>
      </c>
    </row>
    <row r="439" spans="106:108" ht="18.75" hidden="1" customHeight="1">
      <c r="DB439" s="20">
        <f t="shared" si="39"/>
        <v>0</v>
      </c>
      <c r="DC439" s="4">
        <v>43820</v>
      </c>
      <c r="DD439" s="19">
        <f t="shared" si="38"/>
        <v>0</v>
      </c>
    </row>
    <row r="440" spans="106:108" ht="18.75" hidden="1" customHeight="1">
      <c r="DB440" s="20">
        <f t="shared" si="39"/>
        <v>0</v>
      </c>
      <c r="DC440" s="4">
        <v>43827</v>
      </c>
      <c r="DD440" s="19">
        <f t="shared" si="38"/>
        <v>0</v>
      </c>
    </row>
    <row r="441" spans="106:108" ht="18.75" hidden="1" customHeight="1">
      <c r="DB441" s="20">
        <f t="shared" si="39"/>
        <v>0</v>
      </c>
      <c r="DC441" s="4">
        <v>43834</v>
      </c>
      <c r="DD441" s="19">
        <f t="shared" si="38"/>
        <v>0</v>
      </c>
    </row>
    <row r="442" spans="106:108" ht="18.75" hidden="1" customHeight="1">
      <c r="DB442" s="20">
        <f t="shared" si="39"/>
        <v>0</v>
      </c>
      <c r="DC442" s="4">
        <v>43841</v>
      </c>
      <c r="DD442" s="19">
        <f t="shared" si="38"/>
        <v>0</v>
      </c>
    </row>
    <row r="443" spans="106:108" ht="18.75" hidden="1" customHeight="1">
      <c r="DB443" s="20">
        <f t="shared" si="39"/>
        <v>0</v>
      </c>
      <c r="DC443" s="4">
        <v>43848</v>
      </c>
      <c r="DD443" s="19">
        <f t="shared" si="38"/>
        <v>0</v>
      </c>
    </row>
    <row r="444" spans="106:108" ht="18.75" hidden="1" customHeight="1">
      <c r="DB444" s="20">
        <f t="shared" si="39"/>
        <v>0</v>
      </c>
      <c r="DC444" s="4">
        <v>43855</v>
      </c>
      <c r="DD444" s="19">
        <f t="shared" si="38"/>
        <v>0</v>
      </c>
    </row>
    <row r="445" spans="106:108" ht="18.75" hidden="1" customHeight="1">
      <c r="DB445" s="20">
        <f t="shared" si="39"/>
        <v>0</v>
      </c>
      <c r="DC445" s="4">
        <v>43862</v>
      </c>
      <c r="DD445" s="19">
        <f t="shared" si="38"/>
        <v>0</v>
      </c>
    </row>
    <row r="446" spans="106:108" ht="18.75" hidden="1" customHeight="1">
      <c r="DB446" s="20">
        <f t="shared" si="39"/>
        <v>0</v>
      </c>
      <c r="DC446" s="4">
        <v>43869</v>
      </c>
      <c r="DD446" s="19">
        <f t="shared" si="38"/>
        <v>0</v>
      </c>
    </row>
    <row r="447" spans="106:108" ht="18.75" hidden="1" customHeight="1">
      <c r="DB447" s="20">
        <f t="shared" si="39"/>
        <v>0</v>
      </c>
      <c r="DC447" s="4">
        <v>43876</v>
      </c>
      <c r="DD447" s="19">
        <f t="shared" si="38"/>
        <v>0</v>
      </c>
    </row>
    <row r="448" spans="106:108" ht="18.75" hidden="1" customHeight="1">
      <c r="DB448" s="20">
        <f t="shared" si="39"/>
        <v>0</v>
      </c>
      <c r="DC448" s="4">
        <v>43883</v>
      </c>
      <c r="DD448" s="19">
        <f t="shared" si="38"/>
        <v>0</v>
      </c>
    </row>
    <row r="449" spans="106:108" ht="18.75" hidden="1" customHeight="1">
      <c r="DB449" s="20">
        <f t="shared" si="39"/>
        <v>0</v>
      </c>
      <c r="DC449" s="4">
        <v>43890</v>
      </c>
      <c r="DD449" s="19">
        <f t="shared" si="38"/>
        <v>0</v>
      </c>
    </row>
    <row r="450" spans="106:108" ht="18.75" hidden="1" customHeight="1">
      <c r="DB450" s="20">
        <f t="shared" si="39"/>
        <v>0</v>
      </c>
      <c r="DC450" s="4">
        <v>43897</v>
      </c>
      <c r="DD450" s="19">
        <f t="shared" si="38"/>
        <v>0</v>
      </c>
    </row>
    <row r="451" spans="106:108" ht="18.75" hidden="1" customHeight="1">
      <c r="DB451" s="20">
        <f t="shared" si="39"/>
        <v>0</v>
      </c>
      <c r="DC451" s="4">
        <v>43904</v>
      </c>
      <c r="DD451" s="19">
        <f t="shared" si="38"/>
        <v>0</v>
      </c>
    </row>
    <row r="452" spans="106:108" ht="18.75" hidden="1" customHeight="1">
      <c r="DB452" s="20">
        <f t="shared" si="39"/>
        <v>0</v>
      </c>
      <c r="DC452" s="4">
        <v>43911</v>
      </c>
      <c r="DD452" s="19">
        <f t="shared" si="38"/>
        <v>0</v>
      </c>
    </row>
    <row r="453" spans="106:108" ht="18.75" hidden="1" customHeight="1">
      <c r="DB453" s="20">
        <f t="shared" si="39"/>
        <v>0</v>
      </c>
      <c r="DC453" s="4">
        <v>43918</v>
      </c>
      <c r="DD453" s="19">
        <f t="shared" si="38"/>
        <v>0</v>
      </c>
    </row>
    <row r="454" spans="106:108" ht="18.75" hidden="1" customHeight="1">
      <c r="DB454" s="20">
        <f t="shared" si="39"/>
        <v>0</v>
      </c>
      <c r="DC454" s="4">
        <v>43925</v>
      </c>
      <c r="DD454" s="19">
        <f t="shared" si="38"/>
        <v>0</v>
      </c>
    </row>
    <row r="455" spans="106:108" ht="18.75" hidden="1" customHeight="1">
      <c r="DB455" s="20">
        <f t="shared" si="39"/>
        <v>0</v>
      </c>
      <c r="DC455" s="4">
        <v>43932</v>
      </c>
      <c r="DD455" s="19">
        <f t="shared" si="38"/>
        <v>0</v>
      </c>
    </row>
    <row r="456" spans="106:108" ht="18.75" hidden="1" customHeight="1">
      <c r="DB456" s="20">
        <f t="shared" si="39"/>
        <v>0</v>
      </c>
      <c r="DC456" s="4">
        <v>43939</v>
      </c>
      <c r="DD456" s="19">
        <f t="shared" si="38"/>
        <v>0</v>
      </c>
    </row>
    <row r="457" spans="106:108" ht="18.75" hidden="1" customHeight="1">
      <c r="DB457" s="20">
        <f t="shared" si="39"/>
        <v>0</v>
      </c>
      <c r="DC457" s="4">
        <v>43946</v>
      </c>
      <c r="DD457" s="19">
        <f t="shared" si="38"/>
        <v>0</v>
      </c>
    </row>
    <row r="458" spans="106:108" ht="18.75" hidden="1" customHeight="1">
      <c r="DB458" s="20">
        <f t="shared" si="39"/>
        <v>0</v>
      </c>
      <c r="DC458" s="4">
        <v>43953</v>
      </c>
      <c r="DD458" s="19">
        <f t="shared" si="38"/>
        <v>0</v>
      </c>
    </row>
    <row r="459" spans="106:108" ht="18.75" hidden="1" customHeight="1">
      <c r="DB459" s="20">
        <f t="shared" si="39"/>
        <v>0</v>
      </c>
      <c r="DC459" s="4">
        <v>43960</v>
      </c>
      <c r="DD459" s="19">
        <f t="shared" si="38"/>
        <v>0</v>
      </c>
    </row>
    <row r="460" spans="106:108" ht="18.75" hidden="1" customHeight="1">
      <c r="DB460" s="20">
        <f t="shared" si="39"/>
        <v>0</v>
      </c>
      <c r="DC460" s="4">
        <v>43967</v>
      </c>
      <c r="DD460" s="19">
        <f t="shared" si="38"/>
        <v>0</v>
      </c>
    </row>
    <row r="461" spans="106:108" ht="18.75" hidden="1" customHeight="1">
      <c r="DB461" s="20">
        <f t="shared" si="39"/>
        <v>0</v>
      </c>
      <c r="DC461" s="4">
        <v>43974</v>
      </c>
      <c r="DD461" s="19">
        <f t="shared" si="38"/>
        <v>0</v>
      </c>
    </row>
    <row r="462" spans="106:108" ht="18.75" hidden="1" customHeight="1">
      <c r="DB462" s="20">
        <f t="shared" si="39"/>
        <v>0</v>
      </c>
      <c r="DC462" s="4">
        <v>43981</v>
      </c>
      <c r="DD462" s="19">
        <f t="shared" si="38"/>
        <v>0</v>
      </c>
    </row>
    <row r="463" spans="106:108" ht="18.75" hidden="1" customHeight="1">
      <c r="DB463" s="20">
        <f t="shared" si="39"/>
        <v>0</v>
      </c>
      <c r="DC463" s="4">
        <v>43988</v>
      </c>
      <c r="DD463" s="19">
        <f t="shared" si="38"/>
        <v>0</v>
      </c>
    </row>
    <row r="464" spans="106:108" ht="18.75" hidden="1" customHeight="1">
      <c r="DB464" s="20">
        <f t="shared" si="39"/>
        <v>0</v>
      </c>
      <c r="DC464" s="4">
        <v>43995</v>
      </c>
      <c r="DD464" s="19">
        <f t="shared" si="38"/>
        <v>0</v>
      </c>
    </row>
    <row r="465" spans="106:108" ht="18.75" hidden="1" customHeight="1">
      <c r="DB465" s="20">
        <f t="shared" si="39"/>
        <v>0</v>
      </c>
      <c r="DC465" s="4">
        <v>44002</v>
      </c>
      <c r="DD465" s="19">
        <f t="shared" si="38"/>
        <v>0</v>
      </c>
    </row>
    <row r="466" spans="106:108" ht="18.75" hidden="1" customHeight="1">
      <c r="DB466" s="20">
        <f t="shared" si="39"/>
        <v>0</v>
      </c>
      <c r="DC466" s="4">
        <v>44009</v>
      </c>
      <c r="DD466" s="19">
        <f t="shared" si="38"/>
        <v>0</v>
      </c>
    </row>
    <row r="467" spans="106:108" ht="18.75" hidden="1" customHeight="1">
      <c r="DB467" s="20">
        <f t="shared" si="39"/>
        <v>0</v>
      </c>
      <c r="DC467" s="4">
        <v>44016</v>
      </c>
      <c r="DD467" s="19">
        <f t="shared" si="38"/>
        <v>0</v>
      </c>
    </row>
    <row r="468" spans="106:108" ht="18.75" hidden="1" customHeight="1">
      <c r="DB468" s="20">
        <f t="shared" si="39"/>
        <v>0</v>
      </c>
      <c r="DC468" s="4">
        <v>44023</v>
      </c>
      <c r="DD468" s="19">
        <f t="shared" si="38"/>
        <v>0</v>
      </c>
    </row>
    <row r="469" spans="106:108" ht="18.75" hidden="1" customHeight="1">
      <c r="DB469" s="20">
        <f t="shared" si="39"/>
        <v>0</v>
      </c>
      <c r="DC469" s="4">
        <v>44030</v>
      </c>
      <c r="DD469" s="19">
        <f t="shared" si="38"/>
        <v>0</v>
      </c>
    </row>
    <row r="470" spans="106:108" ht="18.75" hidden="1" customHeight="1">
      <c r="DB470" s="20">
        <f t="shared" si="39"/>
        <v>0</v>
      </c>
      <c r="DC470" s="4">
        <v>44037</v>
      </c>
      <c r="DD470" s="19">
        <f t="shared" si="38"/>
        <v>0</v>
      </c>
    </row>
    <row r="471" spans="106:108" ht="18.75" hidden="1" customHeight="1">
      <c r="DB471" s="20">
        <f t="shared" si="39"/>
        <v>0</v>
      </c>
      <c r="DC471" s="4">
        <v>44044</v>
      </c>
      <c r="DD471" s="19">
        <f t="shared" ref="DD471:DD534" si="40">IF(DB471=DC471,2,0)</f>
        <v>0</v>
      </c>
    </row>
    <row r="472" spans="106:108" ht="18.75" hidden="1" customHeight="1">
      <c r="DB472" s="20">
        <f t="shared" ref="DB472:DB535" si="41">DB471</f>
        <v>0</v>
      </c>
      <c r="DC472" s="4">
        <v>44051</v>
      </c>
      <c r="DD472" s="19">
        <f t="shared" si="40"/>
        <v>0</v>
      </c>
    </row>
    <row r="473" spans="106:108" ht="18.75" hidden="1" customHeight="1">
      <c r="DB473" s="20">
        <f t="shared" si="41"/>
        <v>0</v>
      </c>
      <c r="DC473" s="4">
        <v>44058</v>
      </c>
      <c r="DD473" s="19">
        <f t="shared" si="40"/>
        <v>0</v>
      </c>
    </row>
    <row r="474" spans="106:108" ht="18.75" hidden="1" customHeight="1">
      <c r="DB474" s="20">
        <f t="shared" si="41"/>
        <v>0</v>
      </c>
      <c r="DC474" s="4">
        <v>44065</v>
      </c>
      <c r="DD474" s="19">
        <f t="shared" si="40"/>
        <v>0</v>
      </c>
    </row>
    <row r="475" spans="106:108" ht="18.75" hidden="1" customHeight="1">
      <c r="DB475" s="20">
        <f t="shared" si="41"/>
        <v>0</v>
      </c>
      <c r="DC475" s="4">
        <v>44072</v>
      </c>
      <c r="DD475" s="19">
        <f t="shared" si="40"/>
        <v>0</v>
      </c>
    </row>
    <row r="476" spans="106:108" ht="18.75" hidden="1" customHeight="1">
      <c r="DB476" s="20">
        <f t="shared" si="41"/>
        <v>0</v>
      </c>
      <c r="DC476" s="4">
        <v>44079</v>
      </c>
      <c r="DD476" s="19">
        <f t="shared" si="40"/>
        <v>0</v>
      </c>
    </row>
    <row r="477" spans="106:108" ht="18.75" hidden="1" customHeight="1">
      <c r="DB477" s="20">
        <f t="shared" si="41"/>
        <v>0</v>
      </c>
      <c r="DC477" s="4">
        <v>44086</v>
      </c>
      <c r="DD477" s="19">
        <f t="shared" si="40"/>
        <v>0</v>
      </c>
    </row>
    <row r="478" spans="106:108" ht="18.75" hidden="1" customHeight="1">
      <c r="DB478" s="20">
        <f t="shared" si="41"/>
        <v>0</v>
      </c>
      <c r="DC478" s="4">
        <v>44093</v>
      </c>
      <c r="DD478" s="19">
        <f t="shared" si="40"/>
        <v>0</v>
      </c>
    </row>
    <row r="479" spans="106:108" ht="18.75" hidden="1" customHeight="1">
      <c r="DB479" s="20">
        <f t="shared" si="41"/>
        <v>0</v>
      </c>
      <c r="DC479" s="4">
        <v>44100</v>
      </c>
      <c r="DD479" s="19">
        <f t="shared" si="40"/>
        <v>0</v>
      </c>
    </row>
    <row r="480" spans="106:108" ht="18.75" hidden="1" customHeight="1">
      <c r="DB480" s="20">
        <f t="shared" si="41"/>
        <v>0</v>
      </c>
      <c r="DC480" s="4">
        <v>44107</v>
      </c>
      <c r="DD480" s="19">
        <f t="shared" si="40"/>
        <v>0</v>
      </c>
    </row>
    <row r="481" spans="106:108" ht="18.75" hidden="1" customHeight="1">
      <c r="DB481" s="20">
        <f t="shared" si="41"/>
        <v>0</v>
      </c>
      <c r="DC481" s="4">
        <v>44114</v>
      </c>
      <c r="DD481" s="19">
        <f t="shared" si="40"/>
        <v>0</v>
      </c>
    </row>
    <row r="482" spans="106:108" ht="18.75" hidden="1" customHeight="1">
      <c r="DB482" s="20">
        <f t="shared" si="41"/>
        <v>0</v>
      </c>
      <c r="DC482" s="4">
        <v>44121</v>
      </c>
      <c r="DD482" s="19">
        <f t="shared" si="40"/>
        <v>0</v>
      </c>
    </row>
    <row r="483" spans="106:108" ht="18.75" hidden="1" customHeight="1">
      <c r="DB483" s="20">
        <f t="shared" si="41"/>
        <v>0</v>
      </c>
      <c r="DC483" s="4">
        <v>44128</v>
      </c>
      <c r="DD483" s="19">
        <f t="shared" si="40"/>
        <v>0</v>
      </c>
    </row>
    <row r="484" spans="106:108" ht="18.75" hidden="1" customHeight="1">
      <c r="DB484" s="20">
        <f t="shared" si="41"/>
        <v>0</v>
      </c>
      <c r="DC484" s="4">
        <v>44135</v>
      </c>
      <c r="DD484" s="19">
        <f t="shared" si="40"/>
        <v>0</v>
      </c>
    </row>
    <row r="485" spans="106:108" ht="18.75" hidden="1" customHeight="1">
      <c r="DB485" s="20">
        <f t="shared" si="41"/>
        <v>0</v>
      </c>
      <c r="DC485" s="4">
        <v>44142</v>
      </c>
      <c r="DD485" s="19">
        <f t="shared" si="40"/>
        <v>0</v>
      </c>
    </row>
    <row r="486" spans="106:108" ht="18.75" hidden="1" customHeight="1">
      <c r="DB486" s="20">
        <f t="shared" si="41"/>
        <v>0</v>
      </c>
      <c r="DC486" s="4">
        <v>44149</v>
      </c>
      <c r="DD486" s="19">
        <f t="shared" si="40"/>
        <v>0</v>
      </c>
    </row>
    <row r="487" spans="106:108" ht="18.75" hidden="1" customHeight="1">
      <c r="DB487" s="20">
        <f t="shared" si="41"/>
        <v>0</v>
      </c>
      <c r="DC487" s="4">
        <v>44156</v>
      </c>
      <c r="DD487" s="19">
        <f t="shared" si="40"/>
        <v>0</v>
      </c>
    </row>
    <row r="488" spans="106:108" ht="18.75" hidden="1" customHeight="1">
      <c r="DB488" s="20">
        <f t="shared" si="41"/>
        <v>0</v>
      </c>
      <c r="DC488" s="4">
        <v>44163</v>
      </c>
      <c r="DD488" s="19">
        <f t="shared" si="40"/>
        <v>0</v>
      </c>
    </row>
    <row r="489" spans="106:108" ht="18.75" hidden="1" customHeight="1">
      <c r="DB489" s="20">
        <f t="shared" si="41"/>
        <v>0</v>
      </c>
      <c r="DC489" s="4">
        <v>44170</v>
      </c>
      <c r="DD489" s="19">
        <f t="shared" si="40"/>
        <v>0</v>
      </c>
    </row>
    <row r="490" spans="106:108" ht="18.75" hidden="1" customHeight="1">
      <c r="DB490" s="20">
        <f t="shared" si="41"/>
        <v>0</v>
      </c>
      <c r="DC490" s="4">
        <v>44177</v>
      </c>
      <c r="DD490" s="19">
        <f t="shared" si="40"/>
        <v>0</v>
      </c>
    </row>
    <row r="491" spans="106:108" ht="18.75" hidden="1" customHeight="1">
      <c r="DB491" s="20">
        <f t="shared" si="41"/>
        <v>0</v>
      </c>
      <c r="DC491" s="4">
        <v>44184</v>
      </c>
      <c r="DD491" s="19">
        <f t="shared" si="40"/>
        <v>0</v>
      </c>
    </row>
    <row r="492" spans="106:108" ht="18.75" hidden="1" customHeight="1">
      <c r="DB492" s="20">
        <f t="shared" si="41"/>
        <v>0</v>
      </c>
      <c r="DC492" s="4">
        <v>44191</v>
      </c>
      <c r="DD492" s="19">
        <f t="shared" si="40"/>
        <v>0</v>
      </c>
    </row>
    <row r="493" spans="106:108" ht="18.75" hidden="1" customHeight="1">
      <c r="DB493" s="20">
        <f t="shared" si="41"/>
        <v>0</v>
      </c>
      <c r="DC493" s="4">
        <v>44198</v>
      </c>
      <c r="DD493" s="19">
        <f t="shared" si="40"/>
        <v>0</v>
      </c>
    </row>
    <row r="494" spans="106:108" ht="18.75" hidden="1" customHeight="1">
      <c r="DB494" s="20">
        <f t="shared" si="41"/>
        <v>0</v>
      </c>
      <c r="DC494" s="4">
        <v>44205</v>
      </c>
      <c r="DD494" s="19">
        <f t="shared" si="40"/>
        <v>0</v>
      </c>
    </row>
    <row r="495" spans="106:108" ht="18.75" hidden="1" customHeight="1">
      <c r="DB495" s="20">
        <f t="shared" si="41"/>
        <v>0</v>
      </c>
      <c r="DC495" s="4">
        <v>44212</v>
      </c>
      <c r="DD495" s="19">
        <f t="shared" si="40"/>
        <v>0</v>
      </c>
    </row>
    <row r="496" spans="106:108" ht="18.75" hidden="1" customHeight="1">
      <c r="DB496" s="20">
        <f t="shared" si="41"/>
        <v>0</v>
      </c>
      <c r="DC496" s="4">
        <v>44219</v>
      </c>
      <c r="DD496" s="19">
        <f t="shared" si="40"/>
        <v>0</v>
      </c>
    </row>
    <row r="497" spans="106:108" ht="18.75" hidden="1" customHeight="1">
      <c r="DB497" s="20">
        <f t="shared" si="41"/>
        <v>0</v>
      </c>
      <c r="DC497" s="4">
        <v>44226</v>
      </c>
      <c r="DD497" s="19">
        <f t="shared" si="40"/>
        <v>0</v>
      </c>
    </row>
    <row r="498" spans="106:108" ht="18.75" hidden="1" customHeight="1">
      <c r="DB498" s="20">
        <f t="shared" si="41"/>
        <v>0</v>
      </c>
      <c r="DC498" s="4">
        <v>44233</v>
      </c>
      <c r="DD498" s="19">
        <f t="shared" si="40"/>
        <v>0</v>
      </c>
    </row>
    <row r="499" spans="106:108" ht="18.75" hidden="1" customHeight="1">
      <c r="DB499" s="20">
        <f t="shared" si="41"/>
        <v>0</v>
      </c>
      <c r="DC499" s="4">
        <v>44240</v>
      </c>
      <c r="DD499" s="19">
        <f t="shared" si="40"/>
        <v>0</v>
      </c>
    </row>
    <row r="500" spans="106:108" ht="18.75" hidden="1" customHeight="1">
      <c r="DB500" s="20">
        <f t="shared" si="41"/>
        <v>0</v>
      </c>
      <c r="DC500" s="4">
        <v>44247</v>
      </c>
      <c r="DD500" s="19">
        <f t="shared" si="40"/>
        <v>0</v>
      </c>
    </row>
    <row r="501" spans="106:108" ht="18.75" hidden="1" customHeight="1">
      <c r="DB501" s="20">
        <f t="shared" si="41"/>
        <v>0</v>
      </c>
      <c r="DC501" s="4">
        <v>44254</v>
      </c>
      <c r="DD501" s="19">
        <f t="shared" si="40"/>
        <v>0</v>
      </c>
    </row>
    <row r="502" spans="106:108" ht="18.75" hidden="1" customHeight="1">
      <c r="DB502" s="20">
        <f t="shared" si="41"/>
        <v>0</v>
      </c>
      <c r="DC502" s="4">
        <v>44261</v>
      </c>
      <c r="DD502" s="19">
        <f t="shared" si="40"/>
        <v>0</v>
      </c>
    </row>
    <row r="503" spans="106:108" ht="18.75" hidden="1" customHeight="1">
      <c r="DB503" s="20">
        <f t="shared" si="41"/>
        <v>0</v>
      </c>
      <c r="DC503" s="4">
        <v>44268</v>
      </c>
      <c r="DD503" s="19">
        <f t="shared" si="40"/>
        <v>0</v>
      </c>
    </row>
    <row r="504" spans="106:108" ht="18.75" hidden="1" customHeight="1">
      <c r="DB504" s="20">
        <f t="shared" si="41"/>
        <v>0</v>
      </c>
      <c r="DC504" s="4">
        <v>44275</v>
      </c>
      <c r="DD504" s="19">
        <f t="shared" si="40"/>
        <v>0</v>
      </c>
    </row>
    <row r="505" spans="106:108" ht="18.75" hidden="1" customHeight="1">
      <c r="DB505" s="20">
        <f t="shared" si="41"/>
        <v>0</v>
      </c>
      <c r="DC505" s="4">
        <v>44282</v>
      </c>
      <c r="DD505" s="19">
        <f t="shared" si="40"/>
        <v>0</v>
      </c>
    </row>
    <row r="506" spans="106:108" ht="18.75" hidden="1" customHeight="1">
      <c r="DB506" s="20">
        <f t="shared" si="41"/>
        <v>0</v>
      </c>
      <c r="DC506" s="4">
        <v>44289</v>
      </c>
      <c r="DD506" s="19">
        <f t="shared" si="40"/>
        <v>0</v>
      </c>
    </row>
    <row r="507" spans="106:108" ht="18.75" hidden="1" customHeight="1">
      <c r="DB507" s="20">
        <f t="shared" si="41"/>
        <v>0</v>
      </c>
      <c r="DC507" s="4">
        <v>44296</v>
      </c>
      <c r="DD507" s="19">
        <f t="shared" si="40"/>
        <v>0</v>
      </c>
    </row>
    <row r="508" spans="106:108" ht="18.75" hidden="1" customHeight="1">
      <c r="DB508" s="20">
        <f t="shared" si="41"/>
        <v>0</v>
      </c>
      <c r="DC508" s="4">
        <v>44303</v>
      </c>
      <c r="DD508" s="19">
        <f t="shared" si="40"/>
        <v>0</v>
      </c>
    </row>
    <row r="509" spans="106:108" ht="18.75" hidden="1" customHeight="1">
      <c r="DB509" s="20">
        <f t="shared" si="41"/>
        <v>0</v>
      </c>
      <c r="DC509" s="4">
        <v>44310</v>
      </c>
      <c r="DD509" s="19">
        <f t="shared" si="40"/>
        <v>0</v>
      </c>
    </row>
    <row r="510" spans="106:108" ht="18.75" hidden="1" customHeight="1">
      <c r="DB510" s="20">
        <f t="shared" si="41"/>
        <v>0</v>
      </c>
      <c r="DC510" s="4">
        <v>44317</v>
      </c>
      <c r="DD510" s="19">
        <f t="shared" si="40"/>
        <v>0</v>
      </c>
    </row>
    <row r="511" spans="106:108" ht="18.75" hidden="1" customHeight="1">
      <c r="DB511" s="20">
        <f t="shared" si="41"/>
        <v>0</v>
      </c>
      <c r="DC511" s="4">
        <v>44324</v>
      </c>
      <c r="DD511" s="19">
        <f t="shared" si="40"/>
        <v>0</v>
      </c>
    </row>
    <row r="512" spans="106:108" ht="18.75" hidden="1" customHeight="1">
      <c r="DB512" s="20">
        <f t="shared" si="41"/>
        <v>0</v>
      </c>
      <c r="DC512" s="4">
        <v>44331</v>
      </c>
      <c r="DD512" s="19">
        <f t="shared" si="40"/>
        <v>0</v>
      </c>
    </row>
    <row r="513" spans="106:108" ht="18.75" hidden="1" customHeight="1">
      <c r="DB513" s="20">
        <f t="shared" si="41"/>
        <v>0</v>
      </c>
      <c r="DC513" s="4">
        <v>44338</v>
      </c>
      <c r="DD513" s="19">
        <f t="shared" si="40"/>
        <v>0</v>
      </c>
    </row>
    <row r="514" spans="106:108" ht="18.75" hidden="1" customHeight="1">
      <c r="DB514" s="20">
        <f t="shared" si="41"/>
        <v>0</v>
      </c>
      <c r="DC514" s="4">
        <v>44345</v>
      </c>
      <c r="DD514" s="19">
        <f t="shared" si="40"/>
        <v>0</v>
      </c>
    </row>
    <row r="515" spans="106:108" ht="18.75" hidden="1" customHeight="1">
      <c r="DB515" s="20">
        <f t="shared" si="41"/>
        <v>0</v>
      </c>
      <c r="DC515" s="4">
        <v>44352</v>
      </c>
      <c r="DD515" s="19">
        <f t="shared" si="40"/>
        <v>0</v>
      </c>
    </row>
    <row r="516" spans="106:108" ht="18.75" hidden="1" customHeight="1">
      <c r="DB516" s="20">
        <f t="shared" si="41"/>
        <v>0</v>
      </c>
      <c r="DC516" s="4">
        <v>44359</v>
      </c>
      <c r="DD516" s="19">
        <f t="shared" si="40"/>
        <v>0</v>
      </c>
    </row>
    <row r="517" spans="106:108" ht="18.75" hidden="1" customHeight="1">
      <c r="DB517" s="20">
        <f t="shared" si="41"/>
        <v>0</v>
      </c>
      <c r="DC517" s="4">
        <v>44366</v>
      </c>
      <c r="DD517" s="19">
        <f t="shared" si="40"/>
        <v>0</v>
      </c>
    </row>
    <row r="518" spans="106:108" ht="18.75" hidden="1" customHeight="1">
      <c r="DB518" s="20">
        <f t="shared" si="41"/>
        <v>0</v>
      </c>
      <c r="DC518" s="4">
        <v>44373</v>
      </c>
      <c r="DD518" s="19">
        <f t="shared" si="40"/>
        <v>0</v>
      </c>
    </row>
    <row r="519" spans="106:108" ht="18.75" hidden="1" customHeight="1">
      <c r="DB519" s="20">
        <f t="shared" si="41"/>
        <v>0</v>
      </c>
      <c r="DC519" s="4">
        <v>44380</v>
      </c>
      <c r="DD519" s="19">
        <f t="shared" si="40"/>
        <v>0</v>
      </c>
    </row>
    <row r="520" spans="106:108" ht="18.75" hidden="1" customHeight="1">
      <c r="DB520" s="20">
        <f t="shared" si="41"/>
        <v>0</v>
      </c>
      <c r="DC520" s="4">
        <v>44387</v>
      </c>
      <c r="DD520" s="19">
        <f t="shared" si="40"/>
        <v>0</v>
      </c>
    </row>
    <row r="521" spans="106:108" ht="18.75" hidden="1" customHeight="1">
      <c r="DB521" s="20">
        <f t="shared" si="41"/>
        <v>0</v>
      </c>
      <c r="DC521" s="4">
        <v>44394</v>
      </c>
      <c r="DD521" s="19">
        <f t="shared" si="40"/>
        <v>0</v>
      </c>
    </row>
    <row r="522" spans="106:108" ht="18.75" hidden="1" customHeight="1">
      <c r="DB522" s="20">
        <f t="shared" si="41"/>
        <v>0</v>
      </c>
      <c r="DC522" s="4">
        <v>44401</v>
      </c>
      <c r="DD522" s="19">
        <f t="shared" si="40"/>
        <v>0</v>
      </c>
    </row>
    <row r="523" spans="106:108" ht="18.75" hidden="1" customHeight="1">
      <c r="DB523" s="20">
        <f t="shared" si="41"/>
        <v>0</v>
      </c>
      <c r="DC523" s="4">
        <v>44408</v>
      </c>
      <c r="DD523" s="19">
        <f t="shared" si="40"/>
        <v>0</v>
      </c>
    </row>
    <row r="524" spans="106:108" ht="18.75" hidden="1" customHeight="1">
      <c r="DB524" s="20">
        <f t="shared" si="41"/>
        <v>0</v>
      </c>
      <c r="DC524" s="4">
        <v>44415</v>
      </c>
      <c r="DD524" s="19">
        <f t="shared" si="40"/>
        <v>0</v>
      </c>
    </row>
    <row r="525" spans="106:108" ht="18.75" hidden="1" customHeight="1">
      <c r="DB525" s="20">
        <f t="shared" si="41"/>
        <v>0</v>
      </c>
      <c r="DC525" s="4">
        <v>44422</v>
      </c>
      <c r="DD525" s="19">
        <f t="shared" si="40"/>
        <v>0</v>
      </c>
    </row>
    <row r="526" spans="106:108" ht="18.75" hidden="1" customHeight="1">
      <c r="DB526" s="20">
        <f t="shared" si="41"/>
        <v>0</v>
      </c>
      <c r="DC526" s="4">
        <v>44429</v>
      </c>
      <c r="DD526" s="19">
        <f t="shared" si="40"/>
        <v>0</v>
      </c>
    </row>
    <row r="527" spans="106:108" ht="18.75" hidden="1" customHeight="1">
      <c r="DB527" s="20">
        <f t="shared" si="41"/>
        <v>0</v>
      </c>
      <c r="DC527" s="4">
        <v>44436</v>
      </c>
      <c r="DD527" s="19">
        <f t="shared" si="40"/>
        <v>0</v>
      </c>
    </row>
    <row r="528" spans="106:108" ht="18.75" hidden="1" customHeight="1">
      <c r="DB528" s="20">
        <f t="shared" si="41"/>
        <v>0</v>
      </c>
      <c r="DC528" s="4">
        <v>44443</v>
      </c>
      <c r="DD528" s="19">
        <f t="shared" si="40"/>
        <v>0</v>
      </c>
    </row>
    <row r="529" spans="106:108" ht="18.75" hidden="1" customHeight="1">
      <c r="DB529" s="20">
        <f t="shared" si="41"/>
        <v>0</v>
      </c>
      <c r="DC529" s="4">
        <v>44450</v>
      </c>
      <c r="DD529" s="19">
        <f t="shared" si="40"/>
        <v>0</v>
      </c>
    </row>
    <row r="530" spans="106:108" ht="18.75" hidden="1" customHeight="1">
      <c r="DB530" s="20">
        <f t="shared" si="41"/>
        <v>0</v>
      </c>
      <c r="DC530" s="4">
        <v>44457</v>
      </c>
      <c r="DD530" s="19">
        <f t="shared" si="40"/>
        <v>0</v>
      </c>
    </row>
    <row r="531" spans="106:108" ht="18.75" hidden="1" customHeight="1">
      <c r="DB531" s="20">
        <f t="shared" si="41"/>
        <v>0</v>
      </c>
      <c r="DC531" s="4">
        <v>44464</v>
      </c>
      <c r="DD531" s="19">
        <f t="shared" si="40"/>
        <v>0</v>
      </c>
    </row>
    <row r="532" spans="106:108" ht="18.75" hidden="1" customHeight="1">
      <c r="DB532" s="20">
        <f t="shared" si="41"/>
        <v>0</v>
      </c>
      <c r="DC532" s="4">
        <v>44471</v>
      </c>
      <c r="DD532" s="19">
        <f t="shared" si="40"/>
        <v>0</v>
      </c>
    </row>
    <row r="533" spans="106:108" ht="18.75" hidden="1" customHeight="1">
      <c r="DB533" s="20">
        <f t="shared" si="41"/>
        <v>0</v>
      </c>
      <c r="DC533" s="4">
        <v>44478</v>
      </c>
      <c r="DD533" s="19">
        <f t="shared" si="40"/>
        <v>0</v>
      </c>
    </row>
    <row r="534" spans="106:108" ht="18.75" hidden="1" customHeight="1">
      <c r="DB534" s="20">
        <f t="shared" si="41"/>
        <v>0</v>
      </c>
      <c r="DC534" s="4">
        <v>44485</v>
      </c>
      <c r="DD534" s="19">
        <f t="shared" si="40"/>
        <v>0</v>
      </c>
    </row>
    <row r="535" spans="106:108" ht="18.75" hidden="1" customHeight="1">
      <c r="DB535" s="20">
        <f t="shared" si="41"/>
        <v>0</v>
      </c>
      <c r="DC535" s="4">
        <v>44492</v>
      </c>
      <c r="DD535" s="19">
        <f t="shared" ref="DD535:DD598" si="42">IF(DB535=DC535,2,0)</f>
        <v>0</v>
      </c>
    </row>
    <row r="536" spans="106:108" ht="18.75" hidden="1" customHeight="1">
      <c r="DB536" s="20">
        <f t="shared" ref="DB536:DB599" si="43">DB535</f>
        <v>0</v>
      </c>
      <c r="DC536" s="4">
        <v>44499</v>
      </c>
      <c r="DD536" s="19">
        <f t="shared" si="42"/>
        <v>0</v>
      </c>
    </row>
    <row r="537" spans="106:108" ht="18.75" hidden="1" customHeight="1">
      <c r="DB537" s="20">
        <f t="shared" si="43"/>
        <v>0</v>
      </c>
      <c r="DC537" s="4">
        <v>44506</v>
      </c>
      <c r="DD537" s="19">
        <f t="shared" si="42"/>
        <v>0</v>
      </c>
    </row>
    <row r="538" spans="106:108" ht="18.75" hidden="1" customHeight="1">
      <c r="DB538" s="20">
        <f t="shared" si="43"/>
        <v>0</v>
      </c>
      <c r="DC538" s="4">
        <v>44513</v>
      </c>
      <c r="DD538" s="19">
        <f t="shared" si="42"/>
        <v>0</v>
      </c>
    </row>
    <row r="539" spans="106:108" ht="18.75" hidden="1" customHeight="1">
      <c r="DB539" s="20">
        <f t="shared" si="43"/>
        <v>0</v>
      </c>
      <c r="DC539" s="4">
        <v>44520</v>
      </c>
      <c r="DD539" s="19">
        <f t="shared" si="42"/>
        <v>0</v>
      </c>
    </row>
    <row r="540" spans="106:108" ht="18.75" hidden="1" customHeight="1">
      <c r="DB540" s="20">
        <f t="shared" si="43"/>
        <v>0</v>
      </c>
      <c r="DC540" s="4">
        <v>44527</v>
      </c>
      <c r="DD540" s="19">
        <f t="shared" si="42"/>
        <v>0</v>
      </c>
    </row>
    <row r="541" spans="106:108" ht="18.75" hidden="1" customHeight="1">
      <c r="DB541" s="20">
        <f t="shared" si="43"/>
        <v>0</v>
      </c>
      <c r="DC541" s="4">
        <v>44534</v>
      </c>
      <c r="DD541" s="19">
        <f t="shared" si="42"/>
        <v>0</v>
      </c>
    </row>
    <row r="542" spans="106:108" ht="18.75" hidden="1" customHeight="1">
      <c r="DB542" s="20">
        <f t="shared" si="43"/>
        <v>0</v>
      </c>
      <c r="DC542" s="4">
        <v>44541</v>
      </c>
      <c r="DD542" s="19">
        <f t="shared" si="42"/>
        <v>0</v>
      </c>
    </row>
    <row r="543" spans="106:108" ht="18.75" hidden="1" customHeight="1">
      <c r="DB543" s="20">
        <f t="shared" si="43"/>
        <v>0</v>
      </c>
      <c r="DC543" s="4">
        <v>44548</v>
      </c>
      <c r="DD543" s="19">
        <f t="shared" si="42"/>
        <v>0</v>
      </c>
    </row>
    <row r="544" spans="106:108" ht="18.75" hidden="1" customHeight="1">
      <c r="DB544" s="20">
        <f t="shared" si="43"/>
        <v>0</v>
      </c>
      <c r="DC544" s="4">
        <v>44555</v>
      </c>
      <c r="DD544" s="19">
        <f t="shared" si="42"/>
        <v>0</v>
      </c>
    </row>
    <row r="545" spans="106:108" ht="18.75" hidden="1" customHeight="1">
      <c r="DB545" s="20">
        <f t="shared" si="43"/>
        <v>0</v>
      </c>
      <c r="DC545" s="4">
        <v>44562</v>
      </c>
      <c r="DD545" s="19">
        <f t="shared" si="42"/>
        <v>0</v>
      </c>
    </row>
    <row r="546" spans="106:108" ht="18.75" hidden="1" customHeight="1">
      <c r="DB546" s="20">
        <f t="shared" si="43"/>
        <v>0</v>
      </c>
      <c r="DC546" s="4">
        <v>44569</v>
      </c>
      <c r="DD546" s="19">
        <f t="shared" si="42"/>
        <v>0</v>
      </c>
    </row>
    <row r="547" spans="106:108" ht="18.75" hidden="1" customHeight="1">
      <c r="DB547" s="20">
        <f t="shared" si="43"/>
        <v>0</v>
      </c>
      <c r="DC547" s="4">
        <v>44576</v>
      </c>
      <c r="DD547" s="19">
        <f t="shared" si="42"/>
        <v>0</v>
      </c>
    </row>
    <row r="548" spans="106:108" ht="18.75" hidden="1" customHeight="1">
      <c r="DB548" s="20">
        <f t="shared" si="43"/>
        <v>0</v>
      </c>
      <c r="DC548" s="4">
        <v>44583</v>
      </c>
      <c r="DD548" s="19">
        <f t="shared" si="42"/>
        <v>0</v>
      </c>
    </row>
    <row r="549" spans="106:108" ht="18.75" hidden="1" customHeight="1">
      <c r="DB549" s="20">
        <f t="shared" si="43"/>
        <v>0</v>
      </c>
      <c r="DC549" s="4">
        <v>44590</v>
      </c>
      <c r="DD549" s="19">
        <f t="shared" si="42"/>
        <v>0</v>
      </c>
    </row>
    <row r="550" spans="106:108" ht="18.75" hidden="1" customHeight="1">
      <c r="DB550" s="20">
        <f t="shared" si="43"/>
        <v>0</v>
      </c>
      <c r="DC550" s="4">
        <v>44597</v>
      </c>
      <c r="DD550" s="19">
        <f t="shared" si="42"/>
        <v>0</v>
      </c>
    </row>
    <row r="551" spans="106:108" ht="18.75" hidden="1" customHeight="1">
      <c r="DB551" s="20">
        <f t="shared" si="43"/>
        <v>0</v>
      </c>
      <c r="DC551" s="4">
        <v>44604</v>
      </c>
      <c r="DD551" s="19">
        <f t="shared" si="42"/>
        <v>0</v>
      </c>
    </row>
    <row r="552" spans="106:108" ht="18.75" hidden="1" customHeight="1">
      <c r="DB552" s="20">
        <f t="shared" si="43"/>
        <v>0</v>
      </c>
      <c r="DC552" s="4">
        <v>44611</v>
      </c>
      <c r="DD552" s="19">
        <f t="shared" si="42"/>
        <v>0</v>
      </c>
    </row>
    <row r="553" spans="106:108" ht="18.75" hidden="1" customHeight="1">
      <c r="DB553" s="20">
        <f t="shared" si="43"/>
        <v>0</v>
      </c>
      <c r="DC553" s="4">
        <v>44618</v>
      </c>
      <c r="DD553" s="19">
        <f t="shared" si="42"/>
        <v>0</v>
      </c>
    </row>
    <row r="554" spans="106:108" ht="18.75" hidden="1" customHeight="1">
      <c r="DB554" s="20">
        <f t="shared" si="43"/>
        <v>0</v>
      </c>
      <c r="DC554" s="4">
        <v>44625</v>
      </c>
      <c r="DD554" s="19">
        <f t="shared" si="42"/>
        <v>0</v>
      </c>
    </row>
    <row r="555" spans="106:108" ht="18.75" hidden="1" customHeight="1">
      <c r="DB555" s="20">
        <f t="shared" si="43"/>
        <v>0</v>
      </c>
      <c r="DC555" s="4">
        <v>44632</v>
      </c>
      <c r="DD555" s="19">
        <f t="shared" si="42"/>
        <v>0</v>
      </c>
    </row>
    <row r="556" spans="106:108" ht="18.75" hidden="1" customHeight="1">
      <c r="DB556" s="20">
        <f t="shared" si="43"/>
        <v>0</v>
      </c>
      <c r="DC556" s="4">
        <v>44639</v>
      </c>
      <c r="DD556" s="19">
        <f t="shared" si="42"/>
        <v>0</v>
      </c>
    </row>
    <row r="557" spans="106:108" ht="18.75" hidden="1" customHeight="1">
      <c r="DB557" s="20">
        <f t="shared" si="43"/>
        <v>0</v>
      </c>
      <c r="DC557" s="4">
        <v>44646</v>
      </c>
      <c r="DD557" s="19">
        <f t="shared" si="42"/>
        <v>0</v>
      </c>
    </row>
    <row r="558" spans="106:108" ht="18.75" hidden="1" customHeight="1">
      <c r="DB558" s="20">
        <f t="shared" si="43"/>
        <v>0</v>
      </c>
      <c r="DC558" s="4">
        <v>44653</v>
      </c>
      <c r="DD558" s="19">
        <f t="shared" si="42"/>
        <v>0</v>
      </c>
    </row>
    <row r="559" spans="106:108" ht="18.75" hidden="1" customHeight="1">
      <c r="DB559" s="20">
        <f t="shared" si="43"/>
        <v>0</v>
      </c>
      <c r="DC559" s="4">
        <v>44660</v>
      </c>
      <c r="DD559" s="19">
        <f t="shared" si="42"/>
        <v>0</v>
      </c>
    </row>
    <row r="560" spans="106:108" ht="18.75" hidden="1" customHeight="1">
      <c r="DB560" s="20">
        <f t="shared" si="43"/>
        <v>0</v>
      </c>
      <c r="DC560" s="4">
        <v>44667</v>
      </c>
      <c r="DD560" s="19">
        <f t="shared" si="42"/>
        <v>0</v>
      </c>
    </row>
    <row r="561" spans="106:108" ht="18.75" hidden="1" customHeight="1">
      <c r="DB561" s="20">
        <f t="shared" si="43"/>
        <v>0</v>
      </c>
      <c r="DC561" s="4">
        <v>44674</v>
      </c>
      <c r="DD561" s="19">
        <f t="shared" si="42"/>
        <v>0</v>
      </c>
    </row>
    <row r="562" spans="106:108" ht="18.75" hidden="1" customHeight="1">
      <c r="DB562" s="20">
        <f t="shared" si="43"/>
        <v>0</v>
      </c>
      <c r="DC562" s="4">
        <v>44681</v>
      </c>
      <c r="DD562" s="19">
        <f t="shared" si="42"/>
        <v>0</v>
      </c>
    </row>
    <row r="563" spans="106:108" ht="18.75" hidden="1" customHeight="1">
      <c r="DB563" s="20">
        <f t="shared" si="43"/>
        <v>0</v>
      </c>
      <c r="DC563" s="4">
        <v>44688</v>
      </c>
      <c r="DD563" s="19">
        <f t="shared" si="42"/>
        <v>0</v>
      </c>
    </row>
    <row r="564" spans="106:108" ht="18.75" hidden="1" customHeight="1">
      <c r="DB564" s="20">
        <f t="shared" si="43"/>
        <v>0</v>
      </c>
      <c r="DC564" s="4">
        <v>44695</v>
      </c>
      <c r="DD564" s="19">
        <f t="shared" si="42"/>
        <v>0</v>
      </c>
    </row>
    <row r="565" spans="106:108" ht="18.75" hidden="1" customHeight="1">
      <c r="DB565" s="20">
        <f t="shared" si="43"/>
        <v>0</v>
      </c>
      <c r="DC565" s="4">
        <v>44702</v>
      </c>
      <c r="DD565" s="19">
        <f t="shared" si="42"/>
        <v>0</v>
      </c>
    </row>
    <row r="566" spans="106:108" ht="18.75" hidden="1" customHeight="1">
      <c r="DB566" s="20">
        <f t="shared" si="43"/>
        <v>0</v>
      </c>
      <c r="DC566" s="4">
        <v>44709</v>
      </c>
      <c r="DD566" s="19">
        <f t="shared" si="42"/>
        <v>0</v>
      </c>
    </row>
    <row r="567" spans="106:108" ht="18.75" hidden="1" customHeight="1">
      <c r="DB567" s="20">
        <f t="shared" si="43"/>
        <v>0</v>
      </c>
      <c r="DC567" s="4">
        <v>44716</v>
      </c>
      <c r="DD567" s="19">
        <f t="shared" si="42"/>
        <v>0</v>
      </c>
    </row>
    <row r="568" spans="106:108" ht="18.75" hidden="1" customHeight="1">
      <c r="DB568" s="20">
        <f t="shared" si="43"/>
        <v>0</v>
      </c>
      <c r="DC568" s="4">
        <v>44723</v>
      </c>
      <c r="DD568" s="19">
        <f t="shared" si="42"/>
        <v>0</v>
      </c>
    </row>
    <row r="569" spans="106:108" ht="18.75" hidden="1" customHeight="1">
      <c r="DB569" s="20">
        <f t="shared" si="43"/>
        <v>0</v>
      </c>
      <c r="DC569" s="4">
        <v>44730</v>
      </c>
      <c r="DD569" s="19">
        <f t="shared" si="42"/>
        <v>0</v>
      </c>
    </row>
    <row r="570" spans="106:108" ht="18.75" hidden="1" customHeight="1">
      <c r="DB570" s="20">
        <f t="shared" si="43"/>
        <v>0</v>
      </c>
      <c r="DC570" s="4">
        <v>44737</v>
      </c>
      <c r="DD570" s="19">
        <f t="shared" si="42"/>
        <v>0</v>
      </c>
    </row>
    <row r="571" spans="106:108" ht="18.75" hidden="1" customHeight="1">
      <c r="DB571" s="20">
        <f t="shared" si="43"/>
        <v>0</v>
      </c>
      <c r="DC571" s="4">
        <v>44744</v>
      </c>
      <c r="DD571" s="19">
        <f t="shared" si="42"/>
        <v>0</v>
      </c>
    </row>
    <row r="572" spans="106:108" ht="18.75" hidden="1" customHeight="1">
      <c r="DB572" s="20">
        <f t="shared" si="43"/>
        <v>0</v>
      </c>
      <c r="DC572" s="4">
        <v>44751</v>
      </c>
      <c r="DD572" s="19">
        <f t="shared" si="42"/>
        <v>0</v>
      </c>
    </row>
    <row r="573" spans="106:108" ht="18.75" hidden="1" customHeight="1">
      <c r="DB573" s="20">
        <f t="shared" si="43"/>
        <v>0</v>
      </c>
      <c r="DC573" s="4">
        <v>44758</v>
      </c>
      <c r="DD573" s="19">
        <f t="shared" si="42"/>
        <v>0</v>
      </c>
    </row>
    <row r="574" spans="106:108" ht="18.75" hidden="1" customHeight="1">
      <c r="DB574" s="20">
        <f t="shared" si="43"/>
        <v>0</v>
      </c>
      <c r="DC574" s="4">
        <v>44765</v>
      </c>
      <c r="DD574" s="19">
        <f t="shared" si="42"/>
        <v>0</v>
      </c>
    </row>
    <row r="575" spans="106:108" ht="18.75" hidden="1" customHeight="1">
      <c r="DB575" s="20">
        <f t="shared" si="43"/>
        <v>0</v>
      </c>
      <c r="DC575" s="4">
        <v>44772</v>
      </c>
      <c r="DD575" s="19">
        <f t="shared" si="42"/>
        <v>0</v>
      </c>
    </row>
    <row r="576" spans="106:108" ht="18.75" hidden="1" customHeight="1">
      <c r="DB576" s="20">
        <f t="shared" si="43"/>
        <v>0</v>
      </c>
      <c r="DC576" s="4">
        <v>44779</v>
      </c>
      <c r="DD576" s="19">
        <f t="shared" si="42"/>
        <v>0</v>
      </c>
    </row>
    <row r="577" spans="106:108" ht="18.75" hidden="1" customHeight="1">
      <c r="DB577" s="20">
        <f t="shared" si="43"/>
        <v>0</v>
      </c>
      <c r="DC577" s="4">
        <v>44786</v>
      </c>
      <c r="DD577" s="19">
        <f t="shared" si="42"/>
        <v>0</v>
      </c>
    </row>
    <row r="578" spans="106:108" ht="18.75" hidden="1" customHeight="1">
      <c r="DB578" s="20">
        <f t="shared" si="43"/>
        <v>0</v>
      </c>
      <c r="DC578" s="4">
        <v>44793</v>
      </c>
      <c r="DD578" s="19">
        <f t="shared" si="42"/>
        <v>0</v>
      </c>
    </row>
    <row r="579" spans="106:108" ht="18.75" hidden="1" customHeight="1">
      <c r="DB579" s="20">
        <f t="shared" si="43"/>
        <v>0</v>
      </c>
      <c r="DC579" s="4">
        <v>44800</v>
      </c>
      <c r="DD579" s="19">
        <f t="shared" si="42"/>
        <v>0</v>
      </c>
    </row>
    <row r="580" spans="106:108" ht="18.75" hidden="1" customHeight="1">
      <c r="DB580" s="20">
        <f t="shared" si="43"/>
        <v>0</v>
      </c>
      <c r="DC580" s="4">
        <v>44807</v>
      </c>
      <c r="DD580" s="19">
        <f t="shared" si="42"/>
        <v>0</v>
      </c>
    </row>
    <row r="581" spans="106:108" ht="18.75" hidden="1" customHeight="1">
      <c r="DB581" s="20">
        <f t="shared" si="43"/>
        <v>0</v>
      </c>
      <c r="DC581" s="4">
        <v>44814</v>
      </c>
      <c r="DD581" s="19">
        <f t="shared" si="42"/>
        <v>0</v>
      </c>
    </row>
    <row r="582" spans="106:108" ht="18.75" hidden="1" customHeight="1">
      <c r="DB582" s="20">
        <f t="shared" si="43"/>
        <v>0</v>
      </c>
      <c r="DC582" s="4">
        <v>44821</v>
      </c>
      <c r="DD582" s="19">
        <f t="shared" si="42"/>
        <v>0</v>
      </c>
    </row>
    <row r="583" spans="106:108" ht="18.75" hidden="1" customHeight="1">
      <c r="DB583" s="20">
        <f t="shared" si="43"/>
        <v>0</v>
      </c>
      <c r="DC583" s="4">
        <v>44828</v>
      </c>
      <c r="DD583" s="19">
        <f t="shared" si="42"/>
        <v>0</v>
      </c>
    </row>
    <row r="584" spans="106:108" ht="18.75" hidden="1" customHeight="1">
      <c r="DB584" s="20">
        <f t="shared" si="43"/>
        <v>0</v>
      </c>
      <c r="DC584" s="4">
        <v>44835</v>
      </c>
      <c r="DD584" s="19">
        <f t="shared" si="42"/>
        <v>0</v>
      </c>
    </row>
    <row r="585" spans="106:108" ht="18.75" hidden="1" customHeight="1">
      <c r="DB585" s="20">
        <f t="shared" si="43"/>
        <v>0</v>
      </c>
      <c r="DC585" s="4">
        <v>44842</v>
      </c>
      <c r="DD585" s="19">
        <f t="shared" si="42"/>
        <v>0</v>
      </c>
    </row>
    <row r="586" spans="106:108" ht="18.75" hidden="1" customHeight="1">
      <c r="DB586" s="20">
        <f t="shared" si="43"/>
        <v>0</v>
      </c>
      <c r="DC586" s="4">
        <v>44849</v>
      </c>
      <c r="DD586" s="19">
        <f t="shared" si="42"/>
        <v>0</v>
      </c>
    </row>
    <row r="587" spans="106:108" ht="18.75" hidden="1" customHeight="1">
      <c r="DB587" s="20">
        <f t="shared" si="43"/>
        <v>0</v>
      </c>
      <c r="DC587" s="4">
        <v>44856</v>
      </c>
      <c r="DD587" s="19">
        <f t="shared" si="42"/>
        <v>0</v>
      </c>
    </row>
    <row r="588" spans="106:108" ht="18.75" hidden="1" customHeight="1">
      <c r="DB588" s="20">
        <f t="shared" si="43"/>
        <v>0</v>
      </c>
      <c r="DC588" s="4">
        <v>44863</v>
      </c>
      <c r="DD588" s="19">
        <f t="shared" si="42"/>
        <v>0</v>
      </c>
    </row>
    <row r="589" spans="106:108" ht="18.75" hidden="1" customHeight="1">
      <c r="DB589" s="20">
        <f t="shared" si="43"/>
        <v>0</v>
      </c>
      <c r="DC589" s="4">
        <v>44870</v>
      </c>
      <c r="DD589" s="19">
        <f t="shared" si="42"/>
        <v>0</v>
      </c>
    </row>
    <row r="590" spans="106:108" ht="18.75" hidden="1" customHeight="1">
      <c r="DB590" s="20">
        <f t="shared" si="43"/>
        <v>0</v>
      </c>
      <c r="DC590" s="4">
        <v>44877</v>
      </c>
      <c r="DD590" s="19">
        <f t="shared" si="42"/>
        <v>0</v>
      </c>
    </row>
    <row r="591" spans="106:108" ht="18.75" hidden="1" customHeight="1">
      <c r="DB591" s="20">
        <f t="shared" si="43"/>
        <v>0</v>
      </c>
      <c r="DC591" s="4">
        <v>44884</v>
      </c>
      <c r="DD591" s="19">
        <f t="shared" si="42"/>
        <v>0</v>
      </c>
    </row>
    <row r="592" spans="106:108" ht="18.75" hidden="1" customHeight="1">
      <c r="DB592" s="20">
        <f t="shared" si="43"/>
        <v>0</v>
      </c>
      <c r="DC592" s="4">
        <v>44891</v>
      </c>
      <c r="DD592" s="19">
        <f t="shared" si="42"/>
        <v>0</v>
      </c>
    </row>
    <row r="593" spans="106:108" ht="18.75" hidden="1" customHeight="1">
      <c r="DB593" s="20">
        <f t="shared" si="43"/>
        <v>0</v>
      </c>
      <c r="DC593" s="4">
        <v>44898</v>
      </c>
      <c r="DD593" s="19">
        <f t="shared" si="42"/>
        <v>0</v>
      </c>
    </row>
    <row r="594" spans="106:108" ht="18.75" hidden="1" customHeight="1">
      <c r="DB594" s="20">
        <f t="shared" si="43"/>
        <v>0</v>
      </c>
      <c r="DC594" s="4">
        <v>44905</v>
      </c>
      <c r="DD594" s="19">
        <f t="shared" si="42"/>
        <v>0</v>
      </c>
    </row>
    <row r="595" spans="106:108" ht="18.75" hidden="1" customHeight="1">
      <c r="DB595" s="20">
        <f t="shared" si="43"/>
        <v>0</v>
      </c>
      <c r="DC595" s="4">
        <v>44912</v>
      </c>
      <c r="DD595" s="19">
        <f t="shared" si="42"/>
        <v>0</v>
      </c>
    </row>
    <row r="596" spans="106:108" ht="18.75" hidden="1" customHeight="1">
      <c r="DB596" s="20">
        <f t="shared" si="43"/>
        <v>0</v>
      </c>
      <c r="DC596" s="4">
        <v>44919</v>
      </c>
      <c r="DD596" s="19">
        <f t="shared" si="42"/>
        <v>0</v>
      </c>
    </row>
    <row r="597" spans="106:108" ht="18.75" hidden="1" customHeight="1">
      <c r="DB597" s="20">
        <f t="shared" si="43"/>
        <v>0</v>
      </c>
      <c r="DC597" s="4">
        <v>44926</v>
      </c>
      <c r="DD597" s="19">
        <f t="shared" si="42"/>
        <v>0</v>
      </c>
    </row>
    <row r="598" spans="106:108" ht="18.75" hidden="1" customHeight="1">
      <c r="DB598" s="20">
        <f t="shared" si="43"/>
        <v>0</v>
      </c>
      <c r="DC598" s="4">
        <v>44933</v>
      </c>
      <c r="DD598" s="19">
        <f t="shared" si="42"/>
        <v>0</v>
      </c>
    </row>
    <row r="599" spans="106:108" ht="18.75" hidden="1" customHeight="1">
      <c r="DB599" s="20">
        <f t="shared" si="43"/>
        <v>0</v>
      </c>
      <c r="DC599" s="4">
        <v>44940</v>
      </c>
      <c r="DD599" s="19">
        <f t="shared" ref="DD599:DD662" si="44">IF(DB599=DC599,2,0)</f>
        <v>0</v>
      </c>
    </row>
    <row r="600" spans="106:108" ht="18.75" hidden="1" customHeight="1">
      <c r="DB600" s="20">
        <f t="shared" ref="DB600:DB663" si="45">DB599</f>
        <v>0</v>
      </c>
      <c r="DC600" s="4">
        <v>44947</v>
      </c>
      <c r="DD600" s="19">
        <f t="shared" si="44"/>
        <v>0</v>
      </c>
    </row>
    <row r="601" spans="106:108" ht="18.75" hidden="1" customHeight="1">
      <c r="DB601" s="20">
        <f t="shared" si="45"/>
        <v>0</v>
      </c>
      <c r="DC601" s="4">
        <v>44954</v>
      </c>
      <c r="DD601" s="19">
        <f t="shared" si="44"/>
        <v>0</v>
      </c>
    </row>
    <row r="602" spans="106:108" ht="18.75" hidden="1" customHeight="1">
      <c r="DB602" s="20">
        <f t="shared" si="45"/>
        <v>0</v>
      </c>
      <c r="DC602" s="4">
        <v>44961</v>
      </c>
      <c r="DD602" s="19">
        <f t="shared" si="44"/>
        <v>0</v>
      </c>
    </row>
    <row r="603" spans="106:108" ht="18.75" hidden="1" customHeight="1">
      <c r="DB603" s="20">
        <f t="shared" si="45"/>
        <v>0</v>
      </c>
      <c r="DC603" s="4">
        <v>44968</v>
      </c>
      <c r="DD603" s="19">
        <f t="shared" si="44"/>
        <v>0</v>
      </c>
    </row>
    <row r="604" spans="106:108" ht="18.75" hidden="1" customHeight="1">
      <c r="DB604" s="20">
        <f t="shared" si="45"/>
        <v>0</v>
      </c>
      <c r="DC604" s="4">
        <v>44975</v>
      </c>
      <c r="DD604" s="19">
        <f t="shared" si="44"/>
        <v>0</v>
      </c>
    </row>
    <row r="605" spans="106:108" ht="18.75" hidden="1" customHeight="1">
      <c r="DB605" s="20">
        <f t="shared" si="45"/>
        <v>0</v>
      </c>
      <c r="DC605" s="4">
        <v>44982</v>
      </c>
      <c r="DD605" s="19">
        <f t="shared" si="44"/>
        <v>0</v>
      </c>
    </row>
    <row r="606" spans="106:108" ht="18.75" hidden="1" customHeight="1">
      <c r="DB606" s="20">
        <f t="shared" si="45"/>
        <v>0</v>
      </c>
      <c r="DC606" s="4">
        <v>44989</v>
      </c>
      <c r="DD606" s="19">
        <f t="shared" si="44"/>
        <v>0</v>
      </c>
    </row>
    <row r="607" spans="106:108" ht="18.75" hidden="1" customHeight="1">
      <c r="DB607" s="20">
        <f t="shared" si="45"/>
        <v>0</v>
      </c>
      <c r="DC607" s="4">
        <v>44996</v>
      </c>
      <c r="DD607" s="19">
        <f t="shared" si="44"/>
        <v>0</v>
      </c>
    </row>
    <row r="608" spans="106:108" ht="18.75" hidden="1" customHeight="1">
      <c r="DB608" s="20">
        <f t="shared" si="45"/>
        <v>0</v>
      </c>
      <c r="DC608" s="4">
        <v>45003</v>
      </c>
      <c r="DD608" s="19">
        <f t="shared" si="44"/>
        <v>0</v>
      </c>
    </row>
    <row r="609" spans="106:108" ht="18.75" hidden="1" customHeight="1">
      <c r="DB609" s="20">
        <f t="shared" si="45"/>
        <v>0</v>
      </c>
      <c r="DC609" s="4">
        <v>45010</v>
      </c>
      <c r="DD609" s="19">
        <f t="shared" si="44"/>
        <v>0</v>
      </c>
    </row>
    <row r="610" spans="106:108" ht="18.75" hidden="1" customHeight="1">
      <c r="DB610" s="20">
        <f t="shared" si="45"/>
        <v>0</v>
      </c>
      <c r="DC610" s="4">
        <v>45017</v>
      </c>
      <c r="DD610" s="19">
        <f t="shared" si="44"/>
        <v>0</v>
      </c>
    </row>
    <row r="611" spans="106:108" ht="18.75" hidden="1" customHeight="1">
      <c r="DB611" s="20">
        <f t="shared" si="45"/>
        <v>0</v>
      </c>
      <c r="DC611" s="4">
        <v>45024</v>
      </c>
      <c r="DD611" s="19">
        <f t="shared" si="44"/>
        <v>0</v>
      </c>
    </row>
    <row r="612" spans="106:108" ht="18.75" hidden="1" customHeight="1">
      <c r="DB612" s="20">
        <f t="shared" si="45"/>
        <v>0</v>
      </c>
      <c r="DC612" s="4">
        <v>45031</v>
      </c>
      <c r="DD612" s="19">
        <f t="shared" si="44"/>
        <v>0</v>
      </c>
    </row>
    <row r="613" spans="106:108" ht="18.75" hidden="1" customHeight="1">
      <c r="DB613" s="20">
        <f t="shared" si="45"/>
        <v>0</v>
      </c>
      <c r="DC613" s="4">
        <v>45038</v>
      </c>
      <c r="DD613" s="19">
        <f t="shared" si="44"/>
        <v>0</v>
      </c>
    </row>
    <row r="614" spans="106:108" ht="18.75" hidden="1" customHeight="1">
      <c r="DB614" s="20">
        <f t="shared" si="45"/>
        <v>0</v>
      </c>
      <c r="DC614" s="4">
        <v>45045</v>
      </c>
      <c r="DD614" s="19">
        <f t="shared" si="44"/>
        <v>0</v>
      </c>
    </row>
    <row r="615" spans="106:108" ht="18.75" hidden="1" customHeight="1">
      <c r="DB615" s="20">
        <f t="shared" si="45"/>
        <v>0</v>
      </c>
      <c r="DC615" s="4">
        <v>45052</v>
      </c>
      <c r="DD615" s="19">
        <f t="shared" si="44"/>
        <v>0</v>
      </c>
    </row>
    <row r="616" spans="106:108" ht="18.75" hidden="1" customHeight="1">
      <c r="DB616" s="20">
        <f t="shared" si="45"/>
        <v>0</v>
      </c>
      <c r="DC616" s="4">
        <v>45059</v>
      </c>
      <c r="DD616" s="19">
        <f t="shared" si="44"/>
        <v>0</v>
      </c>
    </row>
    <row r="617" spans="106:108" ht="18.75" hidden="1" customHeight="1">
      <c r="DB617" s="20">
        <f t="shared" si="45"/>
        <v>0</v>
      </c>
      <c r="DC617" s="4">
        <v>45066</v>
      </c>
      <c r="DD617" s="19">
        <f t="shared" si="44"/>
        <v>0</v>
      </c>
    </row>
    <row r="618" spans="106:108" ht="18.75" hidden="1" customHeight="1">
      <c r="DB618" s="20">
        <f t="shared" si="45"/>
        <v>0</v>
      </c>
      <c r="DC618" s="4">
        <v>45073</v>
      </c>
      <c r="DD618" s="19">
        <f t="shared" si="44"/>
        <v>0</v>
      </c>
    </row>
    <row r="619" spans="106:108" ht="18.75" hidden="1" customHeight="1">
      <c r="DB619" s="20">
        <f t="shared" si="45"/>
        <v>0</v>
      </c>
      <c r="DC619" s="4">
        <v>45080</v>
      </c>
      <c r="DD619" s="19">
        <f t="shared" si="44"/>
        <v>0</v>
      </c>
    </row>
    <row r="620" spans="106:108" ht="18.75" hidden="1" customHeight="1">
      <c r="DB620" s="20">
        <f t="shared" si="45"/>
        <v>0</v>
      </c>
      <c r="DC620" s="4">
        <v>45087</v>
      </c>
      <c r="DD620" s="19">
        <f t="shared" si="44"/>
        <v>0</v>
      </c>
    </row>
    <row r="621" spans="106:108" ht="18.75" hidden="1" customHeight="1">
      <c r="DB621" s="20">
        <f t="shared" si="45"/>
        <v>0</v>
      </c>
      <c r="DC621" s="4">
        <v>45094</v>
      </c>
      <c r="DD621" s="19">
        <f t="shared" si="44"/>
        <v>0</v>
      </c>
    </row>
    <row r="622" spans="106:108" ht="18.75" hidden="1" customHeight="1">
      <c r="DB622" s="20">
        <f t="shared" si="45"/>
        <v>0</v>
      </c>
      <c r="DC622" s="4">
        <v>45101</v>
      </c>
      <c r="DD622" s="19">
        <f t="shared" si="44"/>
        <v>0</v>
      </c>
    </row>
    <row r="623" spans="106:108" ht="18.75" hidden="1" customHeight="1">
      <c r="DB623" s="20">
        <f t="shared" si="45"/>
        <v>0</v>
      </c>
      <c r="DC623" s="4">
        <v>45108</v>
      </c>
      <c r="DD623" s="19">
        <f t="shared" si="44"/>
        <v>0</v>
      </c>
    </row>
    <row r="624" spans="106:108" ht="18.75" hidden="1" customHeight="1">
      <c r="DB624" s="20">
        <f t="shared" si="45"/>
        <v>0</v>
      </c>
      <c r="DC624" s="4">
        <v>45115</v>
      </c>
      <c r="DD624" s="19">
        <f t="shared" si="44"/>
        <v>0</v>
      </c>
    </row>
    <row r="625" spans="106:108" ht="18.75" hidden="1" customHeight="1">
      <c r="DB625" s="20">
        <f t="shared" si="45"/>
        <v>0</v>
      </c>
      <c r="DC625" s="4">
        <v>45122</v>
      </c>
      <c r="DD625" s="19">
        <f t="shared" si="44"/>
        <v>0</v>
      </c>
    </row>
    <row r="626" spans="106:108" ht="18.75" hidden="1" customHeight="1">
      <c r="DB626" s="20">
        <f t="shared" si="45"/>
        <v>0</v>
      </c>
      <c r="DC626" s="4">
        <v>45129</v>
      </c>
      <c r="DD626" s="19">
        <f t="shared" si="44"/>
        <v>0</v>
      </c>
    </row>
    <row r="627" spans="106:108" ht="18.75" hidden="1" customHeight="1">
      <c r="DB627" s="20">
        <f t="shared" si="45"/>
        <v>0</v>
      </c>
      <c r="DC627" s="4">
        <v>45136</v>
      </c>
      <c r="DD627" s="19">
        <f t="shared" si="44"/>
        <v>0</v>
      </c>
    </row>
    <row r="628" spans="106:108" ht="18.75" hidden="1" customHeight="1">
      <c r="DB628" s="20">
        <f t="shared" si="45"/>
        <v>0</v>
      </c>
      <c r="DC628" s="4">
        <v>45143</v>
      </c>
      <c r="DD628" s="19">
        <f t="shared" si="44"/>
        <v>0</v>
      </c>
    </row>
    <row r="629" spans="106:108" ht="18.75" hidden="1" customHeight="1">
      <c r="DB629" s="20">
        <f t="shared" si="45"/>
        <v>0</v>
      </c>
      <c r="DC629" s="4">
        <v>45150</v>
      </c>
      <c r="DD629" s="19">
        <f t="shared" si="44"/>
        <v>0</v>
      </c>
    </row>
    <row r="630" spans="106:108" ht="18.75" hidden="1" customHeight="1">
      <c r="DB630" s="20">
        <f t="shared" si="45"/>
        <v>0</v>
      </c>
      <c r="DC630" s="4">
        <v>45157</v>
      </c>
      <c r="DD630" s="19">
        <f t="shared" si="44"/>
        <v>0</v>
      </c>
    </row>
    <row r="631" spans="106:108" ht="18.75" hidden="1" customHeight="1">
      <c r="DB631" s="20">
        <f t="shared" si="45"/>
        <v>0</v>
      </c>
      <c r="DC631" s="4">
        <v>45164</v>
      </c>
      <c r="DD631" s="19">
        <f t="shared" si="44"/>
        <v>0</v>
      </c>
    </row>
    <row r="632" spans="106:108" ht="18.75" hidden="1" customHeight="1">
      <c r="DB632" s="20">
        <f t="shared" si="45"/>
        <v>0</v>
      </c>
      <c r="DC632" s="4">
        <v>45171</v>
      </c>
      <c r="DD632" s="19">
        <f t="shared" si="44"/>
        <v>0</v>
      </c>
    </row>
    <row r="633" spans="106:108" ht="18.75" hidden="1" customHeight="1">
      <c r="DB633" s="20">
        <f t="shared" si="45"/>
        <v>0</v>
      </c>
      <c r="DC633" s="4">
        <v>45178</v>
      </c>
      <c r="DD633" s="19">
        <f t="shared" si="44"/>
        <v>0</v>
      </c>
    </row>
    <row r="634" spans="106:108" ht="18.75" hidden="1" customHeight="1">
      <c r="DB634" s="20">
        <f t="shared" si="45"/>
        <v>0</v>
      </c>
      <c r="DC634" s="4">
        <v>45185</v>
      </c>
      <c r="DD634" s="19">
        <f t="shared" si="44"/>
        <v>0</v>
      </c>
    </row>
    <row r="635" spans="106:108" ht="18.75" hidden="1" customHeight="1">
      <c r="DB635" s="20">
        <f t="shared" si="45"/>
        <v>0</v>
      </c>
      <c r="DC635" s="4">
        <v>45192</v>
      </c>
      <c r="DD635" s="19">
        <f t="shared" si="44"/>
        <v>0</v>
      </c>
    </row>
    <row r="636" spans="106:108" ht="18.75" hidden="1" customHeight="1">
      <c r="DB636" s="20">
        <f t="shared" si="45"/>
        <v>0</v>
      </c>
      <c r="DC636" s="4">
        <v>45199</v>
      </c>
      <c r="DD636" s="19">
        <f t="shared" si="44"/>
        <v>0</v>
      </c>
    </row>
    <row r="637" spans="106:108" ht="18.75" hidden="1" customHeight="1">
      <c r="DB637" s="20">
        <f t="shared" si="45"/>
        <v>0</v>
      </c>
      <c r="DC637" s="4">
        <v>45206</v>
      </c>
      <c r="DD637" s="19">
        <f t="shared" si="44"/>
        <v>0</v>
      </c>
    </row>
    <row r="638" spans="106:108" ht="18.75" hidden="1" customHeight="1">
      <c r="DB638" s="20">
        <f t="shared" si="45"/>
        <v>0</v>
      </c>
      <c r="DC638" s="4">
        <v>45213</v>
      </c>
      <c r="DD638" s="19">
        <f t="shared" si="44"/>
        <v>0</v>
      </c>
    </row>
    <row r="639" spans="106:108" ht="18.75" hidden="1" customHeight="1">
      <c r="DB639" s="20">
        <f t="shared" si="45"/>
        <v>0</v>
      </c>
      <c r="DC639" s="4">
        <v>45220</v>
      </c>
      <c r="DD639" s="19">
        <f t="shared" si="44"/>
        <v>0</v>
      </c>
    </row>
    <row r="640" spans="106:108" ht="18.75" hidden="1" customHeight="1">
      <c r="DB640" s="20">
        <f t="shared" si="45"/>
        <v>0</v>
      </c>
      <c r="DC640" s="4">
        <v>45227</v>
      </c>
      <c r="DD640" s="19">
        <f t="shared" si="44"/>
        <v>0</v>
      </c>
    </row>
    <row r="641" spans="106:108" ht="18.75" hidden="1" customHeight="1">
      <c r="DB641" s="20">
        <f t="shared" si="45"/>
        <v>0</v>
      </c>
      <c r="DC641" s="4">
        <v>45234</v>
      </c>
      <c r="DD641" s="19">
        <f t="shared" si="44"/>
        <v>0</v>
      </c>
    </row>
    <row r="642" spans="106:108" ht="18.75" hidden="1" customHeight="1">
      <c r="DB642" s="20">
        <f t="shared" si="45"/>
        <v>0</v>
      </c>
      <c r="DC642" s="4">
        <v>45241</v>
      </c>
      <c r="DD642" s="19">
        <f t="shared" si="44"/>
        <v>0</v>
      </c>
    </row>
    <row r="643" spans="106:108" ht="18.75" hidden="1" customHeight="1">
      <c r="DB643" s="20">
        <f t="shared" si="45"/>
        <v>0</v>
      </c>
      <c r="DC643" s="4">
        <v>45248</v>
      </c>
      <c r="DD643" s="19">
        <f t="shared" si="44"/>
        <v>0</v>
      </c>
    </row>
    <row r="644" spans="106:108" ht="18.75" hidden="1" customHeight="1">
      <c r="DB644" s="20">
        <f t="shared" si="45"/>
        <v>0</v>
      </c>
      <c r="DC644" s="4">
        <v>45255</v>
      </c>
      <c r="DD644" s="19">
        <f t="shared" si="44"/>
        <v>0</v>
      </c>
    </row>
    <row r="645" spans="106:108" ht="18.75" hidden="1" customHeight="1">
      <c r="DB645" s="20">
        <f t="shared" si="45"/>
        <v>0</v>
      </c>
      <c r="DC645" s="4">
        <v>45262</v>
      </c>
      <c r="DD645" s="19">
        <f t="shared" si="44"/>
        <v>0</v>
      </c>
    </row>
    <row r="646" spans="106:108" ht="18.75" hidden="1" customHeight="1">
      <c r="DB646" s="20">
        <f t="shared" si="45"/>
        <v>0</v>
      </c>
      <c r="DC646" s="4">
        <v>45269</v>
      </c>
      <c r="DD646" s="19">
        <f t="shared" si="44"/>
        <v>0</v>
      </c>
    </row>
    <row r="647" spans="106:108" ht="18.75" hidden="1" customHeight="1">
      <c r="DB647" s="20">
        <f t="shared" si="45"/>
        <v>0</v>
      </c>
      <c r="DC647" s="4">
        <v>45276</v>
      </c>
      <c r="DD647" s="19">
        <f t="shared" si="44"/>
        <v>0</v>
      </c>
    </row>
    <row r="648" spans="106:108" ht="18.75" hidden="1" customHeight="1">
      <c r="DB648" s="20">
        <f t="shared" si="45"/>
        <v>0</v>
      </c>
      <c r="DC648" s="4">
        <v>45283</v>
      </c>
      <c r="DD648" s="19">
        <f t="shared" si="44"/>
        <v>0</v>
      </c>
    </row>
    <row r="649" spans="106:108" ht="18.75" hidden="1" customHeight="1">
      <c r="DB649" s="20">
        <f t="shared" si="45"/>
        <v>0</v>
      </c>
      <c r="DC649" s="4">
        <v>45290</v>
      </c>
      <c r="DD649" s="19">
        <f t="shared" si="44"/>
        <v>0</v>
      </c>
    </row>
    <row r="650" spans="106:108" ht="18.75" hidden="1" customHeight="1">
      <c r="DB650" s="20">
        <f t="shared" si="45"/>
        <v>0</v>
      </c>
      <c r="DC650" s="4">
        <v>45297</v>
      </c>
      <c r="DD650" s="19">
        <f t="shared" si="44"/>
        <v>0</v>
      </c>
    </row>
    <row r="651" spans="106:108" ht="18.75" hidden="1" customHeight="1">
      <c r="DB651" s="20">
        <f t="shared" si="45"/>
        <v>0</v>
      </c>
      <c r="DC651" s="4">
        <v>45304</v>
      </c>
      <c r="DD651" s="19">
        <f t="shared" si="44"/>
        <v>0</v>
      </c>
    </row>
    <row r="652" spans="106:108" ht="18.75" hidden="1" customHeight="1">
      <c r="DB652" s="20">
        <f t="shared" si="45"/>
        <v>0</v>
      </c>
      <c r="DC652" s="4">
        <v>45311</v>
      </c>
      <c r="DD652" s="19">
        <f t="shared" si="44"/>
        <v>0</v>
      </c>
    </row>
    <row r="653" spans="106:108" ht="18.75" hidden="1" customHeight="1">
      <c r="DB653" s="20">
        <f t="shared" si="45"/>
        <v>0</v>
      </c>
      <c r="DC653" s="4">
        <v>45318</v>
      </c>
      <c r="DD653" s="19">
        <f t="shared" si="44"/>
        <v>0</v>
      </c>
    </row>
    <row r="654" spans="106:108" ht="18.75" hidden="1" customHeight="1">
      <c r="DB654" s="20">
        <f t="shared" si="45"/>
        <v>0</v>
      </c>
      <c r="DC654" s="4">
        <v>45325</v>
      </c>
      <c r="DD654" s="19">
        <f t="shared" si="44"/>
        <v>0</v>
      </c>
    </row>
    <row r="655" spans="106:108" ht="18.75" hidden="1" customHeight="1">
      <c r="DB655" s="20">
        <f t="shared" si="45"/>
        <v>0</v>
      </c>
      <c r="DC655" s="4">
        <v>45332</v>
      </c>
      <c r="DD655" s="19">
        <f t="shared" si="44"/>
        <v>0</v>
      </c>
    </row>
    <row r="656" spans="106:108" ht="18.75" hidden="1" customHeight="1">
      <c r="DB656" s="20">
        <f t="shared" si="45"/>
        <v>0</v>
      </c>
      <c r="DC656" s="4">
        <v>45339</v>
      </c>
      <c r="DD656" s="19">
        <f t="shared" si="44"/>
        <v>0</v>
      </c>
    </row>
    <row r="657" spans="106:108" ht="18.75" hidden="1" customHeight="1">
      <c r="DB657" s="20">
        <f t="shared" si="45"/>
        <v>0</v>
      </c>
      <c r="DC657" s="4">
        <v>45346</v>
      </c>
      <c r="DD657" s="19">
        <f t="shared" si="44"/>
        <v>0</v>
      </c>
    </row>
    <row r="658" spans="106:108" ht="18.75" hidden="1" customHeight="1">
      <c r="DB658" s="20">
        <f t="shared" si="45"/>
        <v>0</v>
      </c>
      <c r="DC658" s="4">
        <v>45353</v>
      </c>
      <c r="DD658" s="19">
        <f t="shared" si="44"/>
        <v>0</v>
      </c>
    </row>
    <row r="659" spans="106:108" ht="18.75" hidden="1" customHeight="1">
      <c r="DB659" s="20">
        <f t="shared" si="45"/>
        <v>0</v>
      </c>
      <c r="DC659" s="4">
        <v>45360</v>
      </c>
      <c r="DD659" s="19">
        <f t="shared" si="44"/>
        <v>0</v>
      </c>
    </row>
    <row r="660" spans="106:108" ht="18.75" hidden="1" customHeight="1">
      <c r="DB660" s="20">
        <f t="shared" si="45"/>
        <v>0</v>
      </c>
      <c r="DC660" s="4">
        <v>45367</v>
      </c>
      <c r="DD660" s="19">
        <f t="shared" si="44"/>
        <v>0</v>
      </c>
    </row>
    <row r="661" spans="106:108" ht="18.75" hidden="1" customHeight="1">
      <c r="DB661" s="20">
        <f t="shared" si="45"/>
        <v>0</v>
      </c>
      <c r="DC661" s="4">
        <v>45374</v>
      </c>
      <c r="DD661" s="19">
        <f t="shared" si="44"/>
        <v>0</v>
      </c>
    </row>
    <row r="662" spans="106:108" ht="18.75" hidden="1" customHeight="1">
      <c r="DB662" s="20">
        <f t="shared" si="45"/>
        <v>0</v>
      </c>
      <c r="DC662" s="4">
        <v>45381</v>
      </c>
      <c r="DD662" s="19">
        <f t="shared" si="44"/>
        <v>0</v>
      </c>
    </row>
    <row r="663" spans="106:108" ht="18.75" hidden="1" customHeight="1">
      <c r="DB663" s="20">
        <f t="shared" si="45"/>
        <v>0</v>
      </c>
      <c r="DC663" s="4">
        <v>45388</v>
      </c>
      <c r="DD663" s="19">
        <f t="shared" ref="DD663:DD726" si="46">IF(DB663=DC663,2,0)</f>
        <v>0</v>
      </c>
    </row>
    <row r="664" spans="106:108" ht="18.75" hidden="1" customHeight="1">
      <c r="DB664" s="20">
        <f t="shared" ref="DB664:DB727" si="47">DB663</f>
        <v>0</v>
      </c>
      <c r="DC664" s="4">
        <v>45395</v>
      </c>
      <c r="DD664" s="19">
        <f t="shared" si="46"/>
        <v>0</v>
      </c>
    </row>
    <row r="665" spans="106:108" ht="18.75" hidden="1" customHeight="1">
      <c r="DB665" s="20">
        <f t="shared" si="47"/>
        <v>0</v>
      </c>
      <c r="DC665" s="4">
        <v>45402</v>
      </c>
      <c r="DD665" s="19">
        <f t="shared" si="46"/>
        <v>0</v>
      </c>
    </row>
    <row r="666" spans="106:108" ht="18.75" hidden="1" customHeight="1">
      <c r="DB666" s="20">
        <f t="shared" si="47"/>
        <v>0</v>
      </c>
      <c r="DC666" s="4">
        <v>45409</v>
      </c>
      <c r="DD666" s="19">
        <f t="shared" si="46"/>
        <v>0</v>
      </c>
    </row>
    <row r="667" spans="106:108" ht="18.75" hidden="1" customHeight="1">
      <c r="DB667" s="20">
        <f t="shared" si="47"/>
        <v>0</v>
      </c>
      <c r="DC667" s="4">
        <v>45416</v>
      </c>
      <c r="DD667" s="19">
        <f t="shared" si="46"/>
        <v>0</v>
      </c>
    </row>
    <row r="668" spans="106:108" ht="18.75" hidden="1" customHeight="1">
      <c r="DB668" s="20">
        <f t="shared" si="47"/>
        <v>0</v>
      </c>
      <c r="DC668" s="4">
        <v>45423</v>
      </c>
      <c r="DD668" s="19">
        <f t="shared" si="46"/>
        <v>0</v>
      </c>
    </row>
    <row r="669" spans="106:108" ht="18.75" hidden="1" customHeight="1">
      <c r="DB669" s="20">
        <f t="shared" si="47"/>
        <v>0</v>
      </c>
      <c r="DC669" s="4">
        <v>45430</v>
      </c>
      <c r="DD669" s="19">
        <f t="shared" si="46"/>
        <v>0</v>
      </c>
    </row>
    <row r="670" spans="106:108" ht="18.75" hidden="1" customHeight="1">
      <c r="DB670" s="20">
        <f t="shared" si="47"/>
        <v>0</v>
      </c>
      <c r="DC670" s="4">
        <v>45437</v>
      </c>
      <c r="DD670" s="19">
        <f t="shared" si="46"/>
        <v>0</v>
      </c>
    </row>
    <row r="671" spans="106:108" ht="18.75" hidden="1" customHeight="1">
      <c r="DB671" s="20">
        <f t="shared" si="47"/>
        <v>0</v>
      </c>
      <c r="DC671" s="4">
        <v>45444</v>
      </c>
      <c r="DD671" s="19">
        <f t="shared" si="46"/>
        <v>0</v>
      </c>
    </row>
    <row r="672" spans="106:108" ht="18.75" hidden="1" customHeight="1">
      <c r="DB672" s="20">
        <f t="shared" si="47"/>
        <v>0</v>
      </c>
      <c r="DC672" s="4">
        <v>45451</v>
      </c>
      <c r="DD672" s="19">
        <f t="shared" si="46"/>
        <v>0</v>
      </c>
    </row>
    <row r="673" spans="106:108" ht="18.75" hidden="1" customHeight="1">
      <c r="DB673" s="20">
        <f t="shared" si="47"/>
        <v>0</v>
      </c>
      <c r="DC673" s="4">
        <v>45458</v>
      </c>
      <c r="DD673" s="19">
        <f t="shared" si="46"/>
        <v>0</v>
      </c>
    </row>
    <row r="674" spans="106:108" ht="18.75" hidden="1" customHeight="1">
      <c r="DB674" s="20">
        <f t="shared" si="47"/>
        <v>0</v>
      </c>
      <c r="DC674" s="4">
        <v>45465</v>
      </c>
      <c r="DD674" s="19">
        <f t="shared" si="46"/>
        <v>0</v>
      </c>
    </row>
    <row r="675" spans="106:108" ht="18.75" hidden="1" customHeight="1">
      <c r="DB675" s="20">
        <f t="shared" si="47"/>
        <v>0</v>
      </c>
      <c r="DC675" s="4">
        <v>45472</v>
      </c>
      <c r="DD675" s="19">
        <f t="shared" si="46"/>
        <v>0</v>
      </c>
    </row>
    <row r="676" spans="106:108" ht="18.75" hidden="1" customHeight="1">
      <c r="DB676" s="20">
        <f t="shared" si="47"/>
        <v>0</v>
      </c>
      <c r="DC676" s="4">
        <v>45479</v>
      </c>
      <c r="DD676" s="19">
        <f t="shared" si="46"/>
        <v>0</v>
      </c>
    </row>
    <row r="677" spans="106:108" ht="18.75" hidden="1" customHeight="1">
      <c r="DB677" s="20">
        <f t="shared" si="47"/>
        <v>0</v>
      </c>
      <c r="DC677" s="4">
        <v>45486</v>
      </c>
      <c r="DD677" s="19">
        <f t="shared" si="46"/>
        <v>0</v>
      </c>
    </row>
    <row r="678" spans="106:108" ht="18.75" hidden="1" customHeight="1">
      <c r="DB678" s="20">
        <f t="shared" si="47"/>
        <v>0</v>
      </c>
      <c r="DC678" s="4">
        <v>45493</v>
      </c>
      <c r="DD678" s="19">
        <f t="shared" si="46"/>
        <v>0</v>
      </c>
    </row>
    <row r="679" spans="106:108" ht="18.75" hidden="1" customHeight="1">
      <c r="DB679" s="20">
        <f t="shared" si="47"/>
        <v>0</v>
      </c>
      <c r="DC679" s="4">
        <v>45500</v>
      </c>
      <c r="DD679" s="19">
        <f t="shared" si="46"/>
        <v>0</v>
      </c>
    </row>
    <row r="680" spans="106:108" ht="18.75" hidden="1" customHeight="1">
      <c r="DB680" s="20">
        <f t="shared" si="47"/>
        <v>0</v>
      </c>
      <c r="DC680" s="4">
        <v>45507</v>
      </c>
      <c r="DD680" s="19">
        <f t="shared" si="46"/>
        <v>0</v>
      </c>
    </row>
    <row r="681" spans="106:108" ht="18.75" hidden="1" customHeight="1">
      <c r="DB681" s="20">
        <f t="shared" si="47"/>
        <v>0</v>
      </c>
      <c r="DC681" s="4">
        <v>45514</v>
      </c>
      <c r="DD681" s="19">
        <f t="shared" si="46"/>
        <v>0</v>
      </c>
    </row>
    <row r="682" spans="106:108" ht="18.75" hidden="1" customHeight="1">
      <c r="DB682" s="20">
        <f t="shared" si="47"/>
        <v>0</v>
      </c>
      <c r="DC682" s="4">
        <v>45521</v>
      </c>
      <c r="DD682" s="19">
        <f t="shared" si="46"/>
        <v>0</v>
      </c>
    </row>
    <row r="683" spans="106:108" ht="18.75" hidden="1" customHeight="1">
      <c r="DB683" s="20">
        <f t="shared" si="47"/>
        <v>0</v>
      </c>
      <c r="DC683" s="4">
        <v>45528</v>
      </c>
      <c r="DD683" s="19">
        <f t="shared" si="46"/>
        <v>0</v>
      </c>
    </row>
    <row r="684" spans="106:108" ht="18.75" hidden="1" customHeight="1">
      <c r="DB684" s="20">
        <f t="shared" si="47"/>
        <v>0</v>
      </c>
      <c r="DC684" s="4">
        <v>45535</v>
      </c>
      <c r="DD684" s="19">
        <f t="shared" si="46"/>
        <v>0</v>
      </c>
    </row>
    <row r="685" spans="106:108" ht="18.75" hidden="1" customHeight="1">
      <c r="DB685" s="20">
        <f t="shared" si="47"/>
        <v>0</v>
      </c>
      <c r="DC685" s="4">
        <v>45542</v>
      </c>
      <c r="DD685" s="19">
        <f t="shared" si="46"/>
        <v>0</v>
      </c>
    </row>
    <row r="686" spans="106:108" ht="18.75" hidden="1" customHeight="1">
      <c r="DB686" s="20">
        <f t="shared" si="47"/>
        <v>0</v>
      </c>
      <c r="DC686" s="4">
        <v>45549</v>
      </c>
      <c r="DD686" s="19">
        <f t="shared" si="46"/>
        <v>0</v>
      </c>
    </row>
    <row r="687" spans="106:108" ht="18.75" hidden="1" customHeight="1">
      <c r="DB687" s="20">
        <f t="shared" si="47"/>
        <v>0</v>
      </c>
      <c r="DC687" s="4">
        <v>45556</v>
      </c>
      <c r="DD687" s="19">
        <f t="shared" si="46"/>
        <v>0</v>
      </c>
    </row>
    <row r="688" spans="106:108" ht="18.75" hidden="1" customHeight="1">
      <c r="DB688" s="20">
        <f t="shared" si="47"/>
        <v>0</v>
      </c>
      <c r="DC688" s="4">
        <v>45563</v>
      </c>
      <c r="DD688" s="19">
        <f t="shared" si="46"/>
        <v>0</v>
      </c>
    </row>
    <row r="689" spans="106:108" ht="18.75" hidden="1" customHeight="1">
      <c r="DB689" s="20">
        <f t="shared" si="47"/>
        <v>0</v>
      </c>
      <c r="DC689" s="4">
        <v>45570</v>
      </c>
      <c r="DD689" s="19">
        <f t="shared" si="46"/>
        <v>0</v>
      </c>
    </row>
    <row r="690" spans="106:108" ht="18.75" hidden="1" customHeight="1">
      <c r="DB690" s="20">
        <f t="shared" si="47"/>
        <v>0</v>
      </c>
      <c r="DC690" s="4">
        <v>45577</v>
      </c>
      <c r="DD690" s="19">
        <f t="shared" si="46"/>
        <v>0</v>
      </c>
    </row>
    <row r="691" spans="106:108" ht="18.75" hidden="1" customHeight="1">
      <c r="DB691" s="20">
        <f t="shared" si="47"/>
        <v>0</v>
      </c>
      <c r="DC691" s="4">
        <v>45584</v>
      </c>
      <c r="DD691" s="19">
        <f t="shared" si="46"/>
        <v>0</v>
      </c>
    </row>
    <row r="692" spans="106:108" ht="18.75" hidden="1" customHeight="1">
      <c r="DB692" s="20">
        <f t="shared" si="47"/>
        <v>0</v>
      </c>
      <c r="DC692" s="4">
        <v>45591</v>
      </c>
      <c r="DD692" s="19">
        <f t="shared" si="46"/>
        <v>0</v>
      </c>
    </row>
    <row r="693" spans="106:108" ht="18.75" hidden="1" customHeight="1">
      <c r="DB693" s="20">
        <f t="shared" si="47"/>
        <v>0</v>
      </c>
      <c r="DC693" s="4">
        <v>45598</v>
      </c>
      <c r="DD693" s="19">
        <f t="shared" si="46"/>
        <v>0</v>
      </c>
    </row>
    <row r="694" spans="106:108" ht="18.75" hidden="1" customHeight="1">
      <c r="DB694" s="20">
        <f t="shared" si="47"/>
        <v>0</v>
      </c>
      <c r="DC694" s="4">
        <v>45605</v>
      </c>
      <c r="DD694" s="19">
        <f t="shared" si="46"/>
        <v>0</v>
      </c>
    </row>
    <row r="695" spans="106:108" ht="18.75" hidden="1" customHeight="1">
      <c r="DB695" s="20">
        <f t="shared" si="47"/>
        <v>0</v>
      </c>
      <c r="DC695" s="4">
        <v>45612</v>
      </c>
      <c r="DD695" s="19">
        <f t="shared" si="46"/>
        <v>0</v>
      </c>
    </row>
    <row r="696" spans="106:108" ht="18.75" hidden="1" customHeight="1">
      <c r="DB696" s="20">
        <f t="shared" si="47"/>
        <v>0</v>
      </c>
      <c r="DC696" s="4">
        <v>45619</v>
      </c>
      <c r="DD696" s="19">
        <f t="shared" si="46"/>
        <v>0</v>
      </c>
    </row>
    <row r="697" spans="106:108" ht="18.75" hidden="1" customHeight="1">
      <c r="DB697" s="20">
        <f t="shared" si="47"/>
        <v>0</v>
      </c>
      <c r="DC697" s="4">
        <v>45626</v>
      </c>
      <c r="DD697" s="19">
        <f t="shared" si="46"/>
        <v>0</v>
      </c>
    </row>
    <row r="698" spans="106:108" ht="18.75" hidden="1" customHeight="1">
      <c r="DB698" s="20">
        <f t="shared" si="47"/>
        <v>0</v>
      </c>
      <c r="DC698" s="4">
        <v>45633</v>
      </c>
      <c r="DD698" s="19">
        <f t="shared" si="46"/>
        <v>0</v>
      </c>
    </row>
    <row r="699" spans="106:108" ht="18.75" hidden="1" customHeight="1">
      <c r="DB699" s="20">
        <f t="shared" si="47"/>
        <v>0</v>
      </c>
      <c r="DC699" s="4">
        <v>45640</v>
      </c>
      <c r="DD699" s="19">
        <f t="shared" si="46"/>
        <v>0</v>
      </c>
    </row>
    <row r="700" spans="106:108" ht="18.75" hidden="1" customHeight="1">
      <c r="DB700" s="20">
        <f t="shared" si="47"/>
        <v>0</v>
      </c>
      <c r="DC700" s="4">
        <v>45647</v>
      </c>
      <c r="DD700" s="19">
        <f t="shared" si="46"/>
        <v>0</v>
      </c>
    </row>
    <row r="701" spans="106:108" ht="18.75" hidden="1" customHeight="1">
      <c r="DB701" s="20">
        <f t="shared" si="47"/>
        <v>0</v>
      </c>
      <c r="DC701" s="4">
        <v>45654</v>
      </c>
      <c r="DD701" s="19">
        <f t="shared" si="46"/>
        <v>0</v>
      </c>
    </row>
    <row r="702" spans="106:108" ht="18.75" hidden="1" customHeight="1">
      <c r="DB702" s="20">
        <f t="shared" si="47"/>
        <v>0</v>
      </c>
      <c r="DC702" s="4">
        <v>45661</v>
      </c>
      <c r="DD702" s="19">
        <f t="shared" si="46"/>
        <v>0</v>
      </c>
    </row>
    <row r="703" spans="106:108" ht="18.75" hidden="1" customHeight="1">
      <c r="DB703" s="20">
        <f t="shared" si="47"/>
        <v>0</v>
      </c>
      <c r="DC703" s="4">
        <v>45668</v>
      </c>
      <c r="DD703" s="19">
        <f t="shared" si="46"/>
        <v>0</v>
      </c>
    </row>
    <row r="704" spans="106:108" ht="18.75" hidden="1" customHeight="1">
      <c r="DB704" s="20">
        <f t="shared" si="47"/>
        <v>0</v>
      </c>
      <c r="DC704" s="4">
        <v>45675</v>
      </c>
      <c r="DD704" s="19">
        <f t="shared" si="46"/>
        <v>0</v>
      </c>
    </row>
    <row r="705" spans="106:108" ht="18.75" hidden="1" customHeight="1">
      <c r="DB705" s="20">
        <f t="shared" si="47"/>
        <v>0</v>
      </c>
      <c r="DC705" s="4">
        <v>45682</v>
      </c>
      <c r="DD705" s="19">
        <f t="shared" si="46"/>
        <v>0</v>
      </c>
    </row>
    <row r="706" spans="106:108" ht="18.75" hidden="1" customHeight="1">
      <c r="DB706" s="20">
        <f t="shared" si="47"/>
        <v>0</v>
      </c>
      <c r="DC706" s="4">
        <v>45689</v>
      </c>
      <c r="DD706" s="19">
        <f t="shared" si="46"/>
        <v>0</v>
      </c>
    </row>
    <row r="707" spans="106:108" ht="18.75" hidden="1" customHeight="1">
      <c r="DB707" s="20">
        <f t="shared" si="47"/>
        <v>0</v>
      </c>
      <c r="DC707" s="4">
        <v>45696</v>
      </c>
      <c r="DD707" s="19">
        <f t="shared" si="46"/>
        <v>0</v>
      </c>
    </row>
    <row r="708" spans="106:108" ht="18.75" hidden="1" customHeight="1">
      <c r="DB708" s="20">
        <f t="shared" si="47"/>
        <v>0</v>
      </c>
      <c r="DC708" s="4">
        <v>45703</v>
      </c>
      <c r="DD708" s="19">
        <f t="shared" si="46"/>
        <v>0</v>
      </c>
    </row>
    <row r="709" spans="106:108" ht="18.75" hidden="1" customHeight="1">
      <c r="DB709" s="20">
        <f t="shared" si="47"/>
        <v>0</v>
      </c>
      <c r="DC709" s="4">
        <v>45710</v>
      </c>
      <c r="DD709" s="19">
        <f t="shared" si="46"/>
        <v>0</v>
      </c>
    </row>
    <row r="710" spans="106:108" ht="18.75" hidden="1" customHeight="1">
      <c r="DB710" s="20">
        <f t="shared" si="47"/>
        <v>0</v>
      </c>
      <c r="DC710" s="4">
        <v>45717</v>
      </c>
      <c r="DD710" s="19">
        <f t="shared" si="46"/>
        <v>0</v>
      </c>
    </row>
    <row r="711" spans="106:108" ht="18.75" hidden="1" customHeight="1">
      <c r="DB711" s="20">
        <f t="shared" si="47"/>
        <v>0</v>
      </c>
      <c r="DC711" s="4">
        <v>45724</v>
      </c>
      <c r="DD711" s="19">
        <f t="shared" si="46"/>
        <v>0</v>
      </c>
    </row>
    <row r="712" spans="106:108" ht="18.75" hidden="1" customHeight="1">
      <c r="DB712" s="20">
        <f t="shared" si="47"/>
        <v>0</v>
      </c>
      <c r="DC712" s="4">
        <v>45731</v>
      </c>
      <c r="DD712" s="19">
        <f t="shared" si="46"/>
        <v>0</v>
      </c>
    </row>
    <row r="713" spans="106:108" ht="18.75" hidden="1" customHeight="1">
      <c r="DB713" s="20">
        <f t="shared" si="47"/>
        <v>0</v>
      </c>
      <c r="DC713" s="4">
        <v>45738</v>
      </c>
      <c r="DD713" s="19">
        <f t="shared" si="46"/>
        <v>0</v>
      </c>
    </row>
    <row r="714" spans="106:108" ht="18.75" hidden="1" customHeight="1">
      <c r="DB714" s="20">
        <f t="shared" si="47"/>
        <v>0</v>
      </c>
      <c r="DC714" s="4">
        <v>45745</v>
      </c>
      <c r="DD714" s="19">
        <f t="shared" si="46"/>
        <v>0</v>
      </c>
    </row>
    <row r="715" spans="106:108" ht="18.75" hidden="1" customHeight="1">
      <c r="DB715" s="20">
        <f t="shared" si="47"/>
        <v>0</v>
      </c>
      <c r="DC715" s="4">
        <v>45752</v>
      </c>
      <c r="DD715" s="19">
        <f t="shared" si="46"/>
        <v>0</v>
      </c>
    </row>
    <row r="716" spans="106:108" ht="18.75" hidden="1" customHeight="1">
      <c r="DB716" s="20">
        <f t="shared" si="47"/>
        <v>0</v>
      </c>
      <c r="DC716" s="4">
        <v>45759</v>
      </c>
      <c r="DD716" s="19">
        <f t="shared" si="46"/>
        <v>0</v>
      </c>
    </row>
    <row r="717" spans="106:108" ht="18.75" hidden="1" customHeight="1">
      <c r="DB717" s="20">
        <f t="shared" si="47"/>
        <v>0</v>
      </c>
      <c r="DC717" s="4">
        <v>45766</v>
      </c>
      <c r="DD717" s="19">
        <f t="shared" si="46"/>
        <v>0</v>
      </c>
    </row>
    <row r="718" spans="106:108" ht="18.75" hidden="1" customHeight="1">
      <c r="DB718" s="20">
        <f t="shared" si="47"/>
        <v>0</v>
      </c>
      <c r="DC718" s="4">
        <v>45773</v>
      </c>
      <c r="DD718" s="19">
        <f t="shared" si="46"/>
        <v>0</v>
      </c>
    </row>
    <row r="719" spans="106:108" ht="18.75" hidden="1" customHeight="1">
      <c r="DB719" s="20">
        <f t="shared" si="47"/>
        <v>0</v>
      </c>
      <c r="DC719" s="4">
        <v>45780</v>
      </c>
      <c r="DD719" s="19">
        <f t="shared" si="46"/>
        <v>0</v>
      </c>
    </row>
    <row r="720" spans="106:108" ht="18.75" hidden="1" customHeight="1">
      <c r="DB720" s="20">
        <f t="shared" si="47"/>
        <v>0</v>
      </c>
      <c r="DC720" s="4">
        <v>45787</v>
      </c>
      <c r="DD720" s="19">
        <f t="shared" si="46"/>
        <v>0</v>
      </c>
    </row>
    <row r="721" spans="106:108" ht="18.75" hidden="1" customHeight="1">
      <c r="DB721" s="20">
        <f t="shared" si="47"/>
        <v>0</v>
      </c>
      <c r="DC721" s="4">
        <v>45794</v>
      </c>
      <c r="DD721" s="19">
        <f t="shared" si="46"/>
        <v>0</v>
      </c>
    </row>
    <row r="722" spans="106:108" ht="18.75" hidden="1" customHeight="1">
      <c r="DB722" s="20">
        <f t="shared" si="47"/>
        <v>0</v>
      </c>
      <c r="DC722" s="4">
        <v>45801</v>
      </c>
      <c r="DD722" s="19">
        <f t="shared" si="46"/>
        <v>0</v>
      </c>
    </row>
    <row r="723" spans="106:108" ht="18.75" hidden="1" customHeight="1">
      <c r="DB723" s="20">
        <f t="shared" si="47"/>
        <v>0</v>
      </c>
      <c r="DC723" s="4">
        <v>45808</v>
      </c>
      <c r="DD723" s="19">
        <f t="shared" si="46"/>
        <v>0</v>
      </c>
    </row>
    <row r="724" spans="106:108" ht="18.75" hidden="1" customHeight="1">
      <c r="DB724" s="20">
        <f t="shared" si="47"/>
        <v>0</v>
      </c>
      <c r="DC724" s="4">
        <v>45815</v>
      </c>
      <c r="DD724" s="19">
        <f t="shared" si="46"/>
        <v>0</v>
      </c>
    </row>
    <row r="725" spans="106:108" ht="18.75" hidden="1" customHeight="1">
      <c r="DB725" s="20">
        <f t="shared" si="47"/>
        <v>0</v>
      </c>
      <c r="DC725" s="4">
        <v>45822</v>
      </c>
      <c r="DD725" s="19">
        <f t="shared" si="46"/>
        <v>0</v>
      </c>
    </row>
    <row r="726" spans="106:108" ht="18.75" hidden="1" customHeight="1">
      <c r="DB726" s="20">
        <f t="shared" si="47"/>
        <v>0</v>
      </c>
      <c r="DC726" s="4">
        <v>45829</v>
      </c>
      <c r="DD726" s="19">
        <f t="shared" si="46"/>
        <v>0</v>
      </c>
    </row>
    <row r="727" spans="106:108" ht="18.75" hidden="1" customHeight="1">
      <c r="DB727" s="20">
        <f t="shared" si="47"/>
        <v>0</v>
      </c>
      <c r="DC727" s="4">
        <v>45836</v>
      </c>
      <c r="DD727" s="19">
        <f t="shared" ref="DD727:DD790" si="48">IF(DB727=DC727,2,0)</f>
        <v>0</v>
      </c>
    </row>
    <row r="728" spans="106:108" ht="18.75" hidden="1" customHeight="1">
      <c r="DB728" s="20">
        <f t="shared" ref="DB728:DB791" si="49">DB727</f>
        <v>0</v>
      </c>
      <c r="DC728" s="4">
        <v>45843</v>
      </c>
      <c r="DD728" s="19">
        <f t="shared" si="48"/>
        <v>0</v>
      </c>
    </row>
    <row r="729" spans="106:108" ht="18.75" hidden="1" customHeight="1">
      <c r="DB729" s="20">
        <f t="shared" si="49"/>
        <v>0</v>
      </c>
      <c r="DC729" s="4">
        <v>45850</v>
      </c>
      <c r="DD729" s="19">
        <f t="shared" si="48"/>
        <v>0</v>
      </c>
    </row>
    <row r="730" spans="106:108" ht="18.75" hidden="1" customHeight="1">
      <c r="DB730" s="20">
        <f t="shared" si="49"/>
        <v>0</v>
      </c>
      <c r="DC730" s="4">
        <v>45857</v>
      </c>
      <c r="DD730" s="19">
        <f t="shared" si="48"/>
        <v>0</v>
      </c>
    </row>
    <row r="731" spans="106:108" ht="18.75" hidden="1" customHeight="1">
      <c r="DB731" s="20">
        <f t="shared" si="49"/>
        <v>0</v>
      </c>
      <c r="DC731" s="4">
        <v>45864</v>
      </c>
      <c r="DD731" s="19">
        <f t="shared" si="48"/>
        <v>0</v>
      </c>
    </row>
    <row r="732" spans="106:108" ht="18.75" hidden="1" customHeight="1">
      <c r="DB732" s="20">
        <f t="shared" si="49"/>
        <v>0</v>
      </c>
      <c r="DC732" s="4">
        <v>45871</v>
      </c>
      <c r="DD732" s="19">
        <f t="shared" si="48"/>
        <v>0</v>
      </c>
    </row>
    <row r="733" spans="106:108" ht="18.75" hidden="1" customHeight="1">
      <c r="DB733" s="20">
        <f t="shared" si="49"/>
        <v>0</v>
      </c>
      <c r="DC733" s="4">
        <v>45878</v>
      </c>
      <c r="DD733" s="19">
        <f t="shared" si="48"/>
        <v>0</v>
      </c>
    </row>
    <row r="734" spans="106:108" ht="18.75" hidden="1" customHeight="1">
      <c r="DB734" s="20">
        <f t="shared" si="49"/>
        <v>0</v>
      </c>
      <c r="DC734" s="4">
        <v>45885</v>
      </c>
      <c r="DD734" s="19">
        <f t="shared" si="48"/>
        <v>0</v>
      </c>
    </row>
    <row r="735" spans="106:108" ht="18.75" hidden="1" customHeight="1">
      <c r="DB735" s="20">
        <f t="shared" si="49"/>
        <v>0</v>
      </c>
      <c r="DC735" s="4">
        <v>45892</v>
      </c>
      <c r="DD735" s="19">
        <f t="shared" si="48"/>
        <v>0</v>
      </c>
    </row>
    <row r="736" spans="106:108" ht="18.75" hidden="1" customHeight="1">
      <c r="DB736" s="20">
        <f t="shared" si="49"/>
        <v>0</v>
      </c>
      <c r="DC736" s="4">
        <v>45899</v>
      </c>
      <c r="DD736" s="19">
        <f t="shared" si="48"/>
        <v>0</v>
      </c>
    </row>
    <row r="737" spans="106:108" ht="18.75" hidden="1" customHeight="1">
      <c r="DB737" s="20">
        <f t="shared" si="49"/>
        <v>0</v>
      </c>
      <c r="DC737" s="4">
        <v>45906</v>
      </c>
      <c r="DD737" s="19">
        <f t="shared" si="48"/>
        <v>0</v>
      </c>
    </row>
    <row r="738" spans="106:108" ht="18.75" hidden="1" customHeight="1">
      <c r="DB738" s="20">
        <f t="shared" si="49"/>
        <v>0</v>
      </c>
      <c r="DC738" s="4">
        <v>45913</v>
      </c>
      <c r="DD738" s="19">
        <f t="shared" si="48"/>
        <v>0</v>
      </c>
    </row>
    <row r="739" spans="106:108" ht="18.75" hidden="1" customHeight="1">
      <c r="DB739" s="20">
        <f t="shared" si="49"/>
        <v>0</v>
      </c>
      <c r="DC739" s="4">
        <v>45920</v>
      </c>
      <c r="DD739" s="19">
        <f t="shared" si="48"/>
        <v>0</v>
      </c>
    </row>
    <row r="740" spans="106:108" ht="18.75" hidden="1" customHeight="1">
      <c r="DB740" s="20">
        <f t="shared" si="49"/>
        <v>0</v>
      </c>
      <c r="DC740" s="4">
        <v>45927</v>
      </c>
      <c r="DD740" s="19">
        <f t="shared" si="48"/>
        <v>0</v>
      </c>
    </row>
    <row r="741" spans="106:108" ht="18.75" hidden="1" customHeight="1">
      <c r="DB741" s="20">
        <f t="shared" si="49"/>
        <v>0</v>
      </c>
      <c r="DC741" s="4">
        <v>45934</v>
      </c>
      <c r="DD741" s="19">
        <f t="shared" si="48"/>
        <v>0</v>
      </c>
    </row>
    <row r="742" spans="106:108" ht="18.75" hidden="1" customHeight="1">
      <c r="DB742" s="20">
        <f t="shared" si="49"/>
        <v>0</v>
      </c>
      <c r="DC742" s="4">
        <v>45941</v>
      </c>
      <c r="DD742" s="19">
        <f t="shared" si="48"/>
        <v>0</v>
      </c>
    </row>
    <row r="743" spans="106:108" ht="18.75" hidden="1" customHeight="1">
      <c r="DB743" s="20">
        <f t="shared" si="49"/>
        <v>0</v>
      </c>
      <c r="DC743" s="4">
        <v>45948</v>
      </c>
      <c r="DD743" s="19">
        <f t="shared" si="48"/>
        <v>0</v>
      </c>
    </row>
    <row r="744" spans="106:108" ht="18.75" hidden="1" customHeight="1">
      <c r="DB744" s="20">
        <f t="shared" si="49"/>
        <v>0</v>
      </c>
      <c r="DC744" s="4">
        <v>45955</v>
      </c>
      <c r="DD744" s="19">
        <f t="shared" si="48"/>
        <v>0</v>
      </c>
    </row>
    <row r="745" spans="106:108" ht="18.75" hidden="1" customHeight="1">
      <c r="DB745" s="20">
        <f t="shared" si="49"/>
        <v>0</v>
      </c>
      <c r="DC745" s="4">
        <v>45962</v>
      </c>
      <c r="DD745" s="19">
        <f t="shared" si="48"/>
        <v>0</v>
      </c>
    </row>
    <row r="746" spans="106:108" ht="18.75" hidden="1" customHeight="1">
      <c r="DB746" s="20">
        <f t="shared" si="49"/>
        <v>0</v>
      </c>
      <c r="DC746" s="4">
        <v>45969</v>
      </c>
      <c r="DD746" s="19">
        <f t="shared" si="48"/>
        <v>0</v>
      </c>
    </row>
    <row r="747" spans="106:108" ht="18.75" hidden="1" customHeight="1">
      <c r="DB747" s="20">
        <f t="shared" si="49"/>
        <v>0</v>
      </c>
      <c r="DC747" s="4">
        <v>45976</v>
      </c>
      <c r="DD747" s="19">
        <f t="shared" si="48"/>
        <v>0</v>
      </c>
    </row>
    <row r="748" spans="106:108" ht="18.75" hidden="1" customHeight="1">
      <c r="DB748" s="20">
        <f t="shared" si="49"/>
        <v>0</v>
      </c>
      <c r="DC748" s="4">
        <v>45983</v>
      </c>
      <c r="DD748" s="19">
        <f t="shared" si="48"/>
        <v>0</v>
      </c>
    </row>
    <row r="749" spans="106:108" ht="18.75" hidden="1" customHeight="1">
      <c r="DB749" s="20">
        <f t="shared" si="49"/>
        <v>0</v>
      </c>
      <c r="DC749" s="4">
        <v>45990</v>
      </c>
      <c r="DD749" s="19">
        <f t="shared" si="48"/>
        <v>0</v>
      </c>
    </row>
    <row r="750" spans="106:108" ht="18.75" hidden="1" customHeight="1">
      <c r="DB750" s="20">
        <f t="shared" si="49"/>
        <v>0</v>
      </c>
      <c r="DC750" s="4">
        <v>45997</v>
      </c>
      <c r="DD750" s="19">
        <f t="shared" si="48"/>
        <v>0</v>
      </c>
    </row>
    <row r="751" spans="106:108" ht="18.75" hidden="1" customHeight="1">
      <c r="DB751" s="20">
        <f t="shared" si="49"/>
        <v>0</v>
      </c>
      <c r="DC751" s="4">
        <v>46004</v>
      </c>
      <c r="DD751" s="19">
        <f t="shared" si="48"/>
        <v>0</v>
      </c>
    </row>
    <row r="752" spans="106:108" ht="18.75" hidden="1" customHeight="1">
      <c r="DB752" s="20">
        <f t="shared" si="49"/>
        <v>0</v>
      </c>
      <c r="DC752" s="4">
        <v>46011</v>
      </c>
      <c r="DD752" s="19">
        <f t="shared" si="48"/>
        <v>0</v>
      </c>
    </row>
    <row r="753" spans="106:108" ht="18.75" hidden="1" customHeight="1">
      <c r="DB753" s="20">
        <f t="shared" si="49"/>
        <v>0</v>
      </c>
      <c r="DC753" s="4">
        <v>46018</v>
      </c>
      <c r="DD753" s="19">
        <f t="shared" si="48"/>
        <v>0</v>
      </c>
    </row>
    <row r="754" spans="106:108" ht="18.75" hidden="1" customHeight="1">
      <c r="DB754" s="20">
        <f t="shared" si="49"/>
        <v>0</v>
      </c>
      <c r="DC754" s="4">
        <v>46025</v>
      </c>
      <c r="DD754" s="19">
        <f t="shared" si="48"/>
        <v>0</v>
      </c>
    </row>
    <row r="755" spans="106:108" ht="18.75" hidden="1" customHeight="1">
      <c r="DB755" s="20">
        <f t="shared" si="49"/>
        <v>0</v>
      </c>
      <c r="DC755" s="4">
        <v>43471</v>
      </c>
      <c r="DD755" s="19">
        <f t="shared" si="48"/>
        <v>0</v>
      </c>
    </row>
    <row r="756" spans="106:108" ht="18.75" hidden="1" customHeight="1">
      <c r="DB756" s="20">
        <f t="shared" si="49"/>
        <v>0</v>
      </c>
      <c r="DC756" s="4">
        <v>43478</v>
      </c>
      <c r="DD756" s="19">
        <f t="shared" si="48"/>
        <v>0</v>
      </c>
    </row>
    <row r="757" spans="106:108" ht="18.75" hidden="1" customHeight="1">
      <c r="DB757" s="20">
        <f t="shared" si="49"/>
        <v>0</v>
      </c>
      <c r="DC757" s="4">
        <v>43485</v>
      </c>
      <c r="DD757" s="19">
        <f t="shared" si="48"/>
        <v>0</v>
      </c>
    </row>
    <row r="758" spans="106:108" ht="18.75" hidden="1" customHeight="1">
      <c r="DB758" s="20">
        <f t="shared" si="49"/>
        <v>0</v>
      </c>
      <c r="DC758" s="4">
        <v>43492</v>
      </c>
      <c r="DD758" s="19">
        <f t="shared" si="48"/>
        <v>0</v>
      </c>
    </row>
    <row r="759" spans="106:108" ht="18.75" hidden="1" customHeight="1">
      <c r="DB759" s="20">
        <f t="shared" si="49"/>
        <v>0</v>
      </c>
      <c r="DC759" s="4">
        <v>43499</v>
      </c>
      <c r="DD759" s="19">
        <f t="shared" si="48"/>
        <v>0</v>
      </c>
    </row>
    <row r="760" spans="106:108" ht="18.75" hidden="1" customHeight="1">
      <c r="DB760" s="20">
        <f t="shared" si="49"/>
        <v>0</v>
      </c>
      <c r="DC760" s="4">
        <v>43506</v>
      </c>
      <c r="DD760" s="19">
        <f t="shared" si="48"/>
        <v>0</v>
      </c>
    </row>
    <row r="761" spans="106:108" ht="18.75" hidden="1" customHeight="1">
      <c r="DB761" s="20">
        <f t="shared" si="49"/>
        <v>0</v>
      </c>
      <c r="DC761" s="4">
        <v>43513</v>
      </c>
      <c r="DD761" s="19">
        <f t="shared" si="48"/>
        <v>0</v>
      </c>
    </row>
    <row r="762" spans="106:108" ht="18.75" hidden="1" customHeight="1">
      <c r="DB762" s="20">
        <f t="shared" si="49"/>
        <v>0</v>
      </c>
      <c r="DC762" s="4">
        <v>43520</v>
      </c>
      <c r="DD762" s="19">
        <f t="shared" si="48"/>
        <v>0</v>
      </c>
    </row>
    <row r="763" spans="106:108" ht="18.75" hidden="1" customHeight="1">
      <c r="DB763" s="20">
        <f t="shared" si="49"/>
        <v>0</v>
      </c>
      <c r="DC763" s="4">
        <v>43527</v>
      </c>
      <c r="DD763" s="19">
        <f t="shared" si="48"/>
        <v>0</v>
      </c>
    </row>
    <row r="764" spans="106:108" ht="18.75" hidden="1" customHeight="1">
      <c r="DB764" s="20">
        <f t="shared" si="49"/>
        <v>0</v>
      </c>
      <c r="DC764" s="4">
        <v>43534</v>
      </c>
      <c r="DD764" s="19">
        <f t="shared" si="48"/>
        <v>0</v>
      </c>
    </row>
    <row r="765" spans="106:108" ht="18.75" hidden="1" customHeight="1">
      <c r="DB765" s="20">
        <f t="shared" si="49"/>
        <v>0</v>
      </c>
      <c r="DC765" s="4">
        <v>43541</v>
      </c>
      <c r="DD765" s="19">
        <f t="shared" si="48"/>
        <v>0</v>
      </c>
    </row>
    <row r="766" spans="106:108" ht="18.75" hidden="1" customHeight="1">
      <c r="DB766" s="20">
        <f t="shared" si="49"/>
        <v>0</v>
      </c>
      <c r="DC766" s="4">
        <v>43548</v>
      </c>
      <c r="DD766" s="19">
        <f t="shared" si="48"/>
        <v>0</v>
      </c>
    </row>
    <row r="767" spans="106:108" ht="18.75" hidden="1" customHeight="1">
      <c r="DB767" s="20">
        <f t="shared" si="49"/>
        <v>0</v>
      </c>
      <c r="DC767" s="4">
        <v>43555</v>
      </c>
      <c r="DD767" s="19">
        <f t="shared" si="48"/>
        <v>0</v>
      </c>
    </row>
    <row r="768" spans="106:108" ht="18.75" hidden="1" customHeight="1">
      <c r="DB768" s="20">
        <f t="shared" si="49"/>
        <v>0</v>
      </c>
      <c r="DC768" s="4">
        <v>43562</v>
      </c>
      <c r="DD768" s="19">
        <f t="shared" si="48"/>
        <v>0</v>
      </c>
    </row>
    <row r="769" spans="106:108" ht="18.75" hidden="1" customHeight="1">
      <c r="DB769" s="20">
        <f t="shared" si="49"/>
        <v>0</v>
      </c>
      <c r="DC769" s="4">
        <v>43569</v>
      </c>
      <c r="DD769" s="19">
        <f t="shared" si="48"/>
        <v>0</v>
      </c>
    </row>
    <row r="770" spans="106:108" ht="18.75" hidden="1" customHeight="1">
      <c r="DB770" s="20">
        <f t="shared" si="49"/>
        <v>0</v>
      </c>
      <c r="DC770" s="4">
        <v>43576</v>
      </c>
      <c r="DD770" s="19">
        <f t="shared" si="48"/>
        <v>0</v>
      </c>
    </row>
    <row r="771" spans="106:108" ht="18.75" hidden="1" customHeight="1">
      <c r="DB771" s="20">
        <f t="shared" si="49"/>
        <v>0</v>
      </c>
      <c r="DC771" s="4">
        <v>43583</v>
      </c>
      <c r="DD771" s="19">
        <f t="shared" si="48"/>
        <v>0</v>
      </c>
    </row>
    <row r="772" spans="106:108" ht="18.75" hidden="1" customHeight="1">
      <c r="DB772" s="20">
        <f t="shared" si="49"/>
        <v>0</v>
      </c>
      <c r="DC772" s="4">
        <v>43590</v>
      </c>
      <c r="DD772" s="19">
        <f t="shared" si="48"/>
        <v>0</v>
      </c>
    </row>
    <row r="773" spans="106:108" ht="18.75" hidden="1" customHeight="1">
      <c r="DB773" s="20">
        <f t="shared" si="49"/>
        <v>0</v>
      </c>
      <c r="DC773" s="4">
        <v>43597</v>
      </c>
      <c r="DD773" s="19">
        <f t="shared" si="48"/>
        <v>0</v>
      </c>
    </row>
    <row r="774" spans="106:108" ht="18.75" hidden="1" customHeight="1">
      <c r="DB774" s="20">
        <f t="shared" si="49"/>
        <v>0</v>
      </c>
      <c r="DC774" s="4">
        <v>43604</v>
      </c>
      <c r="DD774" s="19">
        <f t="shared" si="48"/>
        <v>0</v>
      </c>
    </row>
    <row r="775" spans="106:108" ht="18.75" hidden="1" customHeight="1">
      <c r="DB775" s="20">
        <f t="shared" si="49"/>
        <v>0</v>
      </c>
      <c r="DC775" s="4">
        <v>43611</v>
      </c>
      <c r="DD775" s="19">
        <f t="shared" si="48"/>
        <v>0</v>
      </c>
    </row>
    <row r="776" spans="106:108" ht="18.75" hidden="1" customHeight="1">
      <c r="DB776" s="20">
        <f t="shared" si="49"/>
        <v>0</v>
      </c>
      <c r="DC776" s="4">
        <v>43618</v>
      </c>
      <c r="DD776" s="19">
        <f t="shared" si="48"/>
        <v>0</v>
      </c>
    </row>
    <row r="777" spans="106:108" ht="18.75" hidden="1" customHeight="1">
      <c r="DB777" s="20">
        <f t="shared" si="49"/>
        <v>0</v>
      </c>
      <c r="DC777" s="4">
        <v>43625</v>
      </c>
      <c r="DD777" s="19">
        <f t="shared" si="48"/>
        <v>0</v>
      </c>
    </row>
    <row r="778" spans="106:108" ht="18.75" hidden="1" customHeight="1">
      <c r="DB778" s="20">
        <f t="shared" si="49"/>
        <v>0</v>
      </c>
      <c r="DC778" s="4">
        <v>43632</v>
      </c>
      <c r="DD778" s="19">
        <f t="shared" si="48"/>
        <v>0</v>
      </c>
    </row>
    <row r="779" spans="106:108" ht="18.75" hidden="1" customHeight="1">
      <c r="DB779" s="20">
        <f t="shared" si="49"/>
        <v>0</v>
      </c>
      <c r="DC779" s="4">
        <v>43639</v>
      </c>
      <c r="DD779" s="19">
        <f t="shared" si="48"/>
        <v>0</v>
      </c>
    </row>
    <row r="780" spans="106:108" ht="18.75" hidden="1" customHeight="1">
      <c r="DB780" s="20">
        <f t="shared" si="49"/>
        <v>0</v>
      </c>
      <c r="DC780" s="4">
        <v>43646</v>
      </c>
      <c r="DD780" s="19">
        <f t="shared" si="48"/>
        <v>0</v>
      </c>
    </row>
    <row r="781" spans="106:108" ht="18.75" hidden="1" customHeight="1">
      <c r="DB781" s="20">
        <f t="shared" si="49"/>
        <v>0</v>
      </c>
      <c r="DC781" s="4">
        <v>43653</v>
      </c>
      <c r="DD781" s="19">
        <f t="shared" si="48"/>
        <v>0</v>
      </c>
    </row>
    <row r="782" spans="106:108" ht="18.75" hidden="1" customHeight="1">
      <c r="DB782" s="20">
        <f t="shared" si="49"/>
        <v>0</v>
      </c>
      <c r="DC782" s="4">
        <v>43660</v>
      </c>
      <c r="DD782" s="19">
        <f t="shared" si="48"/>
        <v>0</v>
      </c>
    </row>
    <row r="783" spans="106:108" ht="18.75" hidden="1" customHeight="1">
      <c r="DB783" s="20">
        <f t="shared" si="49"/>
        <v>0</v>
      </c>
      <c r="DC783" s="4">
        <v>43667</v>
      </c>
      <c r="DD783" s="19">
        <f t="shared" si="48"/>
        <v>0</v>
      </c>
    </row>
    <row r="784" spans="106:108" ht="18.75" hidden="1" customHeight="1">
      <c r="DB784" s="20">
        <f t="shared" si="49"/>
        <v>0</v>
      </c>
      <c r="DC784" s="4">
        <v>43674</v>
      </c>
      <c r="DD784" s="19">
        <f t="shared" si="48"/>
        <v>0</v>
      </c>
    </row>
    <row r="785" spans="106:108" ht="18.75" hidden="1" customHeight="1">
      <c r="DB785" s="20">
        <f t="shared" si="49"/>
        <v>0</v>
      </c>
      <c r="DC785" s="4">
        <v>43681</v>
      </c>
      <c r="DD785" s="19">
        <f t="shared" si="48"/>
        <v>0</v>
      </c>
    </row>
    <row r="786" spans="106:108" ht="18.75" hidden="1" customHeight="1">
      <c r="DB786" s="20">
        <f t="shared" si="49"/>
        <v>0</v>
      </c>
      <c r="DC786" s="4">
        <v>43688</v>
      </c>
      <c r="DD786" s="19">
        <f t="shared" si="48"/>
        <v>0</v>
      </c>
    </row>
    <row r="787" spans="106:108" ht="18.75" hidden="1" customHeight="1">
      <c r="DB787" s="20">
        <f t="shared" si="49"/>
        <v>0</v>
      </c>
      <c r="DC787" s="4">
        <v>43695</v>
      </c>
      <c r="DD787" s="19">
        <f t="shared" si="48"/>
        <v>0</v>
      </c>
    </row>
    <row r="788" spans="106:108" ht="18.75" hidden="1" customHeight="1">
      <c r="DB788" s="20">
        <f t="shared" si="49"/>
        <v>0</v>
      </c>
      <c r="DC788" s="4">
        <v>43702</v>
      </c>
      <c r="DD788" s="19">
        <f t="shared" si="48"/>
        <v>0</v>
      </c>
    </row>
    <row r="789" spans="106:108" ht="18.75" hidden="1" customHeight="1">
      <c r="DB789" s="20">
        <f t="shared" si="49"/>
        <v>0</v>
      </c>
      <c r="DC789" s="4">
        <v>43709</v>
      </c>
      <c r="DD789" s="19">
        <f t="shared" si="48"/>
        <v>0</v>
      </c>
    </row>
    <row r="790" spans="106:108" ht="18.75" hidden="1" customHeight="1">
      <c r="DB790" s="20">
        <f t="shared" si="49"/>
        <v>0</v>
      </c>
      <c r="DC790" s="4">
        <v>43716</v>
      </c>
      <c r="DD790" s="19">
        <f t="shared" si="48"/>
        <v>0</v>
      </c>
    </row>
    <row r="791" spans="106:108" ht="18.75" hidden="1" customHeight="1">
      <c r="DB791" s="20">
        <f t="shared" si="49"/>
        <v>0</v>
      </c>
      <c r="DC791" s="4">
        <v>43723</v>
      </c>
      <c r="DD791" s="19">
        <f t="shared" ref="DD791:DD854" si="50">IF(DB791=DC791,2,0)</f>
        <v>0</v>
      </c>
    </row>
    <row r="792" spans="106:108" ht="18.75" hidden="1" customHeight="1">
      <c r="DB792" s="20">
        <f t="shared" ref="DB792:DB855" si="51">DB791</f>
        <v>0</v>
      </c>
      <c r="DC792" s="4">
        <v>43730</v>
      </c>
      <c r="DD792" s="19">
        <f t="shared" si="50"/>
        <v>0</v>
      </c>
    </row>
    <row r="793" spans="106:108" ht="18.75" hidden="1" customHeight="1">
      <c r="DB793" s="20">
        <f t="shared" si="51"/>
        <v>0</v>
      </c>
      <c r="DC793" s="4">
        <v>43737</v>
      </c>
      <c r="DD793" s="19">
        <f t="shared" si="50"/>
        <v>0</v>
      </c>
    </row>
    <row r="794" spans="106:108" ht="18.75" hidden="1" customHeight="1">
      <c r="DB794" s="20">
        <f t="shared" si="51"/>
        <v>0</v>
      </c>
      <c r="DC794" s="4">
        <v>43744</v>
      </c>
      <c r="DD794" s="19">
        <f t="shared" si="50"/>
        <v>0</v>
      </c>
    </row>
    <row r="795" spans="106:108" ht="18.75" hidden="1" customHeight="1">
      <c r="DB795" s="20">
        <f t="shared" si="51"/>
        <v>0</v>
      </c>
      <c r="DC795" s="4">
        <v>43751</v>
      </c>
      <c r="DD795" s="19">
        <f t="shared" si="50"/>
        <v>0</v>
      </c>
    </row>
    <row r="796" spans="106:108" ht="18.75" hidden="1" customHeight="1">
      <c r="DB796" s="20">
        <f t="shared" si="51"/>
        <v>0</v>
      </c>
      <c r="DC796" s="4">
        <v>43758</v>
      </c>
      <c r="DD796" s="19">
        <f t="shared" si="50"/>
        <v>0</v>
      </c>
    </row>
    <row r="797" spans="106:108" ht="18.75" hidden="1" customHeight="1">
      <c r="DB797" s="20">
        <f t="shared" si="51"/>
        <v>0</v>
      </c>
      <c r="DC797" s="4">
        <v>43765</v>
      </c>
      <c r="DD797" s="19">
        <f t="shared" si="50"/>
        <v>0</v>
      </c>
    </row>
    <row r="798" spans="106:108" ht="18.75" hidden="1" customHeight="1">
      <c r="DB798" s="20">
        <f t="shared" si="51"/>
        <v>0</v>
      </c>
      <c r="DC798" s="4">
        <v>43772</v>
      </c>
      <c r="DD798" s="19">
        <f t="shared" si="50"/>
        <v>0</v>
      </c>
    </row>
    <row r="799" spans="106:108" ht="18.75" hidden="1" customHeight="1">
      <c r="DB799" s="20">
        <f t="shared" si="51"/>
        <v>0</v>
      </c>
      <c r="DC799" s="4">
        <v>43779</v>
      </c>
      <c r="DD799" s="19">
        <f t="shared" si="50"/>
        <v>0</v>
      </c>
    </row>
    <row r="800" spans="106:108" ht="18.75" hidden="1" customHeight="1">
      <c r="DB800" s="20">
        <f t="shared" si="51"/>
        <v>0</v>
      </c>
      <c r="DC800" s="4">
        <v>43786</v>
      </c>
      <c r="DD800" s="19">
        <f t="shared" si="50"/>
        <v>0</v>
      </c>
    </row>
    <row r="801" spans="106:108" ht="18.75" hidden="1" customHeight="1">
      <c r="DB801" s="20">
        <f t="shared" si="51"/>
        <v>0</v>
      </c>
      <c r="DC801" s="4">
        <v>43793</v>
      </c>
      <c r="DD801" s="19">
        <f t="shared" si="50"/>
        <v>0</v>
      </c>
    </row>
    <row r="802" spans="106:108" ht="18.75" hidden="1" customHeight="1">
      <c r="DB802" s="20">
        <f t="shared" si="51"/>
        <v>0</v>
      </c>
      <c r="DC802" s="4">
        <v>43800</v>
      </c>
      <c r="DD802" s="19">
        <f t="shared" si="50"/>
        <v>0</v>
      </c>
    </row>
    <row r="803" spans="106:108" ht="18.75" hidden="1" customHeight="1">
      <c r="DB803" s="20">
        <f t="shared" si="51"/>
        <v>0</v>
      </c>
      <c r="DC803" s="4">
        <v>43807</v>
      </c>
      <c r="DD803" s="19">
        <f t="shared" si="50"/>
        <v>0</v>
      </c>
    </row>
    <row r="804" spans="106:108" ht="18.75" hidden="1" customHeight="1">
      <c r="DB804" s="20">
        <f t="shared" si="51"/>
        <v>0</v>
      </c>
      <c r="DC804" s="4">
        <v>43814</v>
      </c>
      <c r="DD804" s="19">
        <f t="shared" si="50"/>
        <v>0</v>
      </c>
    </row>
    <row r="805" spans="106:108" ht="18.75" hidden="1" customHeight="1">
      <c r="DB805" s="20">
        <f t="shared" si="51"/>
        <v>0</v>
      </c>
      <c r="DC805" s="4">
        <v>43821</v>
      </c>
      <c r="DD805" s="19">
        <f t="shared" si="50"/>
        <v>0</v>
      </c>
    </row>
    <row r="806" spans="106:108" ht="18.75" hidden="1" customHeight="1">
      <c r="DB806" s="20">
        <f t="shared" si="51"/>
        <v>0</v>
      </c>
      <c r="DC806" s="4">
        <v>43828</v>
      </c>
      <c r="DD806" s="19">
        <f t="shared" si="50"/>
        <v>0</v>
      </c>
    </row>
    <row r="807" spans="106:108" ht="18.75" hidden="1" customHeight="1">
      <c r="DB807" s="20">
        <f t="shared" si="51"/>
        <v>0</v>
      </c>
      <c r="DC807" s="4">
        <v>43835</v>
      </c>
      <c r="DD807" s="19">
        <f t="shared" si="50"/>
        <v>0</v>
      </c>
    </row>
    <row r="808" spans="106:108" ht="18.75" hidden="1" customHeight="1">
      <c r="DB808" s="20">
        <f t="shared" si="51"/>
        <v>0</v>
      </c>
      <c r="DC808" s="4">
        <v>43842</v>
      </c>
      <c r="DD808" s="19">
        <f t="shared" si="50"/>
        <v>0</v>
      </c>
    </row>
    <row r="809" spans="106:108" ht="18.75" hidden="1" customHeight="1">
      <c r="DB809" s="20">
        <f t="shared" si="51"/>
        <v>0</v>
      </c>
      <c r="DC809" s="4">
        <v>43849</v>
      </c>
      <c r="DD809" s="19">
        <f t="shared" si="50"/>
        <v>0</v>
      </c>
    </row>
    <row r="810" spans="106:108" ht="18.75" hidden="1" customHeight="1">
      <c r="DB810" s="20">
        <f t="shared" si="51"/>
        <v>0</v>
      </c>
      <c r="DC810" s="4">
        <v>43856</v>
      </c>
      <c r="DD810" s="19">
        <f t="shared" si="50"/>
        <v>0</v>
      </c>
    </row>
    <row r="811" spans="106:108" ht="18.75" hidden="1" customHeight="1">
      <c r="DB811" s="20">
        <f t="shared" si="51"/>
        <v>0</v>
      </c>
      <c r="DC811" s="4">
        <v>43863</v>
      </c>
      <c r="DD811" s="19">
        <f t="shared" si="50"/>
        <v>0</v>
      </c>
    </row>
    <row r="812" spans="106:108" ht="18.75" hidden="1" customHeight="1">
      <c r="DB812" s="20">
        <f t="shared" si="51"/>
        <v>0</v>
      </c>
      <c r="DC812" s="4">
        <v>43870</v>
      </c>
      <c r="DD812" s="19">
        <f t="shared" si="50"/>
        <v>0</v>
      </c>
    </row>
    <row r="813" spans="106:108" ht="18.75" hidden="1" customHeight="1">
      <c r="DB813" s="20">
        <f t="shared" si="51"/>
        <v>0</v>
      </c>
      <c r="DC813" s="4">
        <v>43877</v>
      </c>
      <c r="DD813" s="19">
        <f t="shared" si="50"/>
        <v>0</v>
      </c>
    </row>
    <row r="814" spans="106:108" ht="18.75" hidden="1" customHeight="1">
      <c r="DB814" s="20">
        <f t="shared" si="51"/>
        <v>0</v>
      </c>
      <c r="DC814" s="4">
        <v>43884</v>
      </c>
      <c r="DD814" s="19">
        <f t="shared" si="50"/>
        <v>0</v>
      </c>
    </row>
    <row r="815" spans="106:108" ht="18.75" hidden="1" customHeight="1">
      <c r="DB815" s="20">
        <f t="shared" si="51"/>
        <v>0</v>
      </c>
      <c r="DC815" s="4">
        <v>43891</v>
      </c>
      <c r="DD815" s="19">
        <f t="shared" si="50"/>
        <v>0</v>
      </c>
    </row>
    <row r="816" spans="106:108" ht="18.75" hidden="1" customHeight="1">
      <c r="DB816" s="20">
        <f t="shared" si="51"/>
        <v>0</v>
      </c>
      <c r="DC816" s="4">
        <v>43898</v>
      </c>
      <c r="DD816" s="19">
        <f t="shared" si="50"/>
        <v>0</v>
      </c>
    </row>
    <row r="817" spans="106:108" ht="18.75" hidden="1" customHeight="1">
      <c r="DB817" s="20">
        <f t="shared" si="51"/>
        <v>0</v>
      </c>
      <c r="DC817" s="4">
        <v>43905</v>
      </c>
      <c r="DD817" s="19">
        <f t="shared" si="50"/>
        <v>0</v>
      </c>
    </row>
    <row r="818" spans="106:108" ht="18.75" hidden="1" customHeight="1">
      <c r="DB818" s="20">
        <f t="shared" si="51"/>
        <v>0</v>
      </c>
      <c r="DC818" s="4">
        <v>43912</v>
      </c>
      <c r="DD818" s="19">
        <f t="shared" si="50"/>
        <v>0</v>
      </c>
    </row>
    <row r="819" spans="106:108" ht="18.75" hidden="1" customHeight="1">
      <c r="DB819" s="20">
        <f t="shared" si="51"/>
        <v>0</v>
      </c>
      <c r="DC819" s="4">
        <v>43919</v>
      </c>
      <c r="DD819" s="19">
        <f t="shared" si="50"/>
        <v>0</v>
      </c>
    </row>
    <row r="820" spans="106:108" ht="18.75" hidden="1" customHeight="1">
      <c r="DB820" s="20">
        <f t="shared" si="51"/>
        <v>0</v>
      </c>
      <c r="DC820" s="4">
        <v>43926</v>
      </c>
      <c r="DD820" s="19">
        <f t="shared" si="50"/>
        <v>0</v>
      </c>
    </row>
    <row r="821" spans="106:108" ht="18.75" hidden="1" customHeight="1">
      <c r="DB821" s="20">
        <f t="shared" si="51"/>
        <v>0</v>
      </c>
      <c r="DC821" s="4">
        <v>43933</v>
      </c>
      <c r="DD821" s="19">
        <f t="shared" si="50"/>
        <v>0</v>
      </c>
    </row>
    <row r="822" spans="106:108" ht="18.75" hidden="1" customHeight="1">
      <c r="DB822" s="20">
        <f t="shared" si="51"/>
        <v>0</v>
      </c>
      <c r="DC822" s="4">
        <v>43940</v>
      </c>
      <c r="DD822" s="19">
        <f t="shared" si="50"/>
        <v>0</v>
      </c>
    </row>
    <row r="823" spans="106:108" ht="18.75" hidden="1" customHeight="1">
      <c r="DB823" s="20">
        <f t="shared" si="51"/>
        <v>0</v>
      </c>
      <c r="DC823" s="4">
        <v>43947</v>
      </c>
      <c r="DD823" s="19">
        <f t="shared" si="50"/>
        <v>0</v>
      </c>
    </row>
    <row r="824" spans="106:108" ht="18.75" hidden="1" customHeight="1">
      <c r="DB824" s="20">
        <f t="shared" si="51"/>
        <v>0</v>
      </c>
      <c r="DC824" s="4">
        <v>43954</v>
      </c>
      <c r="DD824" s="19">
        <f t="shared" si="50"/>
        <v>0</v>
      </c>
    </row>
    <row r="825" spans="106:108" ht="18.75" hidden="1" customHeight="1">
      <c r="DB825" s="20">
        <f t="shared" si="51"/>
        <v>0</v>
      </c>
      <c r="DC825" s="4">
        <v>43961</v>
      </c>
      <c r="DD825" s="19">
        <f t="shared" si="50"/>
        <v>0</v>
      </c>
    </row>
    <row r="826" spans="106:108" ht="18.75" hidden="1" customHeight="1">
      <c r="DB826" s="20">
        <f t="shared" si="51"/>
        <v>0</v>
      </c>
      <c r="DC826" s="4">
        <v>43968</v>
      </c>
      <c r="DD826" s="19">
        <f t="shared" si="50"/>
        <v>0</v>
      </c>
    </row>
    <row r="827" spans="106:108" ht="18.75" hidden="1" customHeight="1">
      <c r="DB827" s="20">
        <f t="shared" si="51"/>
        <v>0</v>
      </c>
      <c r="DC827" s="4">
        <v>43975</v>
      </c>
      <c r="DD827" s="19">
        <f t="shared" si="50"/>
        <v>0</v>
      </c>
    </row>
    <row r="828" spans="106:108" ht="18.75" hidden="1" customHeight="1">
      <c r="DB828" s="20">
        <f t="shared" si="51"/>
        <v>0</v>
      </c>
      <c r="DC828" s="4">
        <v>43982</v>
      </c>
      <c r="DD828" s="19">
        <f t="shared" si="50"/>
        <v>0</v>
      </c>
    </row>
    <row r="829" spans="106:108" ht="18.75" hidden="1" customHeight="1">
      <c r="DB829" s="20">
        <f t="shared" si="51"/>
        <v>0</v>
      </c>
      <c r="DC829" s="4">
        <v>43989</v>
      </c>
      <c r="DD829" s="19">
        <f t="shared" si="50"/>
        <v>0</v>
      </c>
    </row>
    <row r="830" spans="106:108" ht="18.75" hidden="1" customHeight="1">
      <c r="DB830" s="20">
        <f t="shared" si="51"/>
        <v>0</v>
      </c>
      <c r="DC830" s="4">
        <v>43996</v>
      </c>
      <c r="DD830" s="19">
        <f t="shared" si="50"/>
        <v>0</v>
      </c>
    </row>
    <row r="831" spans="106:108" ht="18.75" hidden="1" customHeight="1">
      <c r="DB831" s="20">
        <f t="shared" si="51"/>
        <v>0</v>
      </c>
      <c r="DC831" s="4">
        <v>44003</v>
      </c>
      <c r="DD831" s="19">
        <f t="shared" si="50"/>
        <v>0</v>
      </c>
    </row>
    <row r="832" spans="106:108" ht="18.75" hidden="1" customHeight="1">
      <c r="DB832" s="20">
        <f t="shared" si="51"/>
        <v>0</v>
      </c>
      <c r="DC832" s="4">
        <v>44010</v>
      </c>
      <c r="DD832" s="19">
        <f t="shared" si="50"/>
        <v>0</v>
      </c>
    </row>
    <row r="833" spans="106:108" ht="18.75" hidden="1" customHeight="1">
      <c r="DB833" s="20">
        <f t="shared" si="51"/>
        <v>0</v>
      </c>
      <c r="DC833" s="4">
        <v>44017</v>
      </c>
      <c r="DD833" s="19">
        <f t="shared" si="50"/>
        <v>0</v>
      </c>
    </row>
    <row r="834" spans="106:108" ht="18.75" hidden="1" customHeight="1">
      <c r="DB834" s="20">
        <f t="shared" si="51"/>
        <v>0</v>
      </c>
      <c r="DC834" s="4">
        <v>44024</v>
      </c>
      <c r="DD834" s="19">
        <f t="shared" si="50"/>
        <v>0</v>
      </c>
    </row>
    <row r="835" spans="106:108" ht="18.75" hidden="1" customHeight="1">
      <c r="DB835" s="20">
        <f t="shared" si="51"/>
        <v>0</v>
      </c>
      <c r="DC835" s="4">
        <v>44031</v>
      </c>
      <c r="DD835" s="19">
        <f t="shared" si="50"/>
        <v>0</v>
      </c>
    </row>
    <row r="836" spans="106:108" ht="18.75" hidden="1" customHeight="1">
      <c r="DB836" s="20">
        <f t="shared" si="51"/>
        <v>0</v>
      </c>
      <c r="DC836" s="4">
        <v>44038</v>
      </c>
      <c r="DD836" s="19">
        <f t="shared" si="50"/>
        <v>0</v>
      </c>
    </row>
    <row r="837" spans="106:108" ht="18.75" hidden="1" customHeight="1">
      <c r="DB837" s="20">
        <f t="shared" si="51"/>
        <v>0</v>
      </c>
      <c r="DC837" s="4">
        <v>44045</v>
      </c>
      <c r="DD837" s="19">
        <f t="shared" si="50"/>
        <v>0</v>
      </c>
    </row>
    <row r="838" spans="106:108" ht="18.75" hidden="1" customHeight="1">
      <c r="DB838" s="20">
        <f t="shared" si="51"/>
        <v>0</v>
      </c>
      <c r="DC838" s="4">
        <v>44052</v>
      </c>
      <c r="DD838" s="19">
        <f t="shared" si="50"/>
        <v>0</v>
      </c>
    </row>
    <row r="839" spans="106:108" ht="18.75" hidden="1" customHeight="1">
      <c r="DB839" s="20">
        <f t="shared" si="51"/>
        <v>0</v>
      </c>
      <c r="DC839" s="4">
        <v>44059</v>
      </c>
      <c r="DD839" s="19">
        <f t="shared" si="50"/>
        <v>0</v>
      </c>
    </row>
    <row r="840" spans="106:108" ht="18.75" hidden="1" customHeight="1">
      <c r="DB840" s="20">
        <f t="shared" si="51"/>
        <v>0</v>
      </c>
      <c r="DC840" s="4">
        <v>44066</v>
      </c>
      <c r="DD840" s="19">
        <f t="shared" si="50"/>
        <v>0</v>
      </c>
    </row>
    <row r="841" spans="106:108" ht="18.75" hidden="1" customHeight="1">
      <c r="DB841" s="20">
        <f t="shared" si="51"/>
        <v>0</v>
      </c>
      <c r="DC841" s="4">
        <v>44073</v>
      </c>
      <c r="DD841" s="19">
        <f t="shared" si="50"/>
        <v>0</v>
      </c>
    </row>
    <row r="842" spans="106:108" ht="18.75" hidden="1" customHeight="1">
      <c r="DB842" s="20">
        <f t="shared" si="51"/>
        <v>0</v>
      </c>
      <c r="DC842" s="4">
        <v>44080</v>
      </c>
      <c r="DD842" s="19">
        <f t="shared" si="50"/>
        <v>0</v>
      </c>
    </row>
    <row r="843" spans="106:108" ht="18.75" hidden="1" customHeight="1">
      <c r="DB843" s="20">
        <f t="shared" si="51"/>
        <v>0</v>
      </c>
      <c r="DC843" s="4">
        <v>44087</v>
      </c>
      <c r="DD843" s="19">
        <f t="shared" si="50"/>
        <v>0</v>
      </c>
    </row>
    <row r="844" spans="106:108" ht="18.75" hidden="1" customHeight="1">
      <c r="DB844" s="20">
        <f t="shared" si="51"/>
        <v>0</v>
      </c>
      <c r="DC844" s="4">
        <v>44094</v>
      </c>
      <c r="DD844" s="19">
        <f t="shared" si="50"/>
        <v>0</v>
      </c>
    </row>
    <row r="845" spans="106:108" ht="18.75" hidden="1" customHeight="1">
      <c r="DB845" s="20">
        <f t="shared" si="51"/>
        <v>0</v>
      </c>
      <c r="DC845" s="4">
        <v>44101</v>
      </c>
      <c r="DD845" s="19">
        <f t="shared" si="50"/>
        <v>0</v>
      </c>
    </row>
    <row r="846" spans="106:108" ht="18.75" hidden="1" customHeight="1">
      <c r="DB846" s="20">
        <f t="shared" si="51"/>
        <v>0</v>
      </c>
      <c r="DC846" s="4">
        <v>44108</v>
      </c>
      <c r="DD846" s="19">
        <f t="shared" si="50"/>
        <v>0</v>
      </c>
    </row>
    <row r="847" spans="106:108" ht="18.75" hidden="1" customHeight="1">
      <c r="DB847" s="20">
        <f t="shared" si="51"/>
        <v>0</v>
      </c>
      <c r="DC847" s="4">
        <v>44115</v>
      </c>
      <c r="DD847" s="19">
        <f t="shared" si="50"/>
        <v>0</v>
      </c>
    </row>
    <row r="848" spans="106:108" ht="18.75" hidden="1" customHeight="1">
      <c r="DB848" s="20">
        <f t="shared" si="51"/>
        <v>0</v>
      </c>
      <c r="DC848" s="4">
        <v>44122</v>
      </c>
      <c r="DD848" s="19">
        <f t="shared" si="50"/>
        <v>0</v>
      </c>
    </row>
    <row r="849" spans="106:108" ht="18.75" hidden="1" customHeight="1">
      <c r="DB849" s="20">
        <f t="shared" si="51"/>
        <v>0</v>
      </c>
      <c r="DC849" s="4">
        <v>44129</v>
      </c>
      <c r="DD849" s="19">
        <f t="shared" si="50"/>
        <v>0</v>
      </c>
    </row>
    <row r="850" spans="106:108" ht="18.75" hidden="1" customHeight="1">
      <c r="DB850" s="20">
        <f t="shared" si="51"/>
        <v>0</v>
      </c>
      <c r="DC850" s="4">
        <v>44136</v>
      </c>
      <c r="DD850" s="19">
        <f t="shared" si="50"/>
        <v>0</v>
      </c>
    </row>
    <row r="851" spans="106:108" ht="18.75" hidden="1" customHeight="1">
      <c r="DB851" s="20">
        <f t="shared" si="51"/>
        <v>0</v>
      </c>
      <c r="DC851" s="4">
        <v>44143</v>
      </c>
      <c r="DD851" s="19">
        <f t="shared" si="50"/>
        <v>0</v>
      </c>
    </row>
    <row r="852" spans="106:108" ht="18.75" hidden="1" customHeight="1">
      <c r="DB852" s="20">
        <f t="shared" si="51"/>
        <v>0</v>
      </c>
      <c r="DC852" s="4">
        <v>44150</v>
      </c>
      <c r="DD852" s="19">
        <f t="shared" si="50"/>
        <v>0</v>
      </c>
    </row>
    <row r="853" spans="106:108" ht="18.75" hidden="1" customHeight="1">
      <c r="DB853" s="20">
        <f t="shared" si="51"/>
        <v>0</v>
      </c>
      <c r="DC853" s="4">
        <v>44157</v>
      </c>
      <c r="DD853" s="19">
        <f t="shared" si="50"/>
        <v>0</v>
      </c>
    </row>
    <row r="854" spans="106:108" ht="18.75" hidden="1" customHeight="1">
      <c r="DB854" s="20">
        <f t="shared" si="51"/>
        <v>0</v>
      </c>
      <c r="DC854" s="4">
        <v>44164</v>
      </c>
      <c r="DD854" s="19">
        <f t="shared" si="50"/>
        <v>0</v>
      </c>
    </row>
    <row r="855" spans="106:108" ht="18.75" hidden="1" customHeight="1">
      <c r="DB855" s="20">
        <f t="shared" si="51"/>
        <v>0</v>
      </c>
      <c r="DC855" s="4">
        <v>44171</v>
      </c>
      <c r="DD855" s="19">
        <f t="shared" ref="DD855:DD918" si="52">IF(DB855=DC855,2,0)</f>
        <v>0</v>
      </c>
    </row>
    <row r="856" spans="106:108" ht="18.75" hidden="1" customHeight="1">
      <c r="DB856" s="20">
        <f t="shared" ref="DB856:DB919" si="53">DB855</f>
        <v>0</v>
      </c>
      <c r="DC856" s="4">
        <v>44178</v>
      </c>
      <c r="DD856" s="19">
        <f t="shared" si="52"/>
        <v>0</v>
      </c>
    </row>
    <row r="857" spans="106:108" ht="18.75" hidden="1" customHeight="1">
      <c r="DB857" s="20">
        <f t="shared" si="53"/>
        <v>0</v>
      </c>
      <c r="DC857" s="4">
        <v>44185</v>
      </c>
      <c r="DD857" s="19">
        <f t="shared" si="52"/>
        <v>0</v>
      </c>
    </row>
    <row r="858" spans="106:108" ht="18.75" hidden="1" customHeight="1">
      <c r="DB858" s="20">
        <f t="shared" si="53"/>
        <v>0</v>
      </c>
      <c r="DC858" s="4">
        <v>44192</v>
      </c>
      <c r="DD858" s="19">
        <f t="shared" si="52"/>
        <v>0</v>
      </c>
    </row>
    <row r="859" spans="106:108" ht="18.75" hidden="1" customHeight="1">
      <c r="DB859" s="20">
        <f t="shared" si="53"/>
        <v>0</v>
      </c>
      <c r="DC859" s="4">
        <v>44199</v>
      </c>
      <c r="DD859" s="19">
        <f t="shared" si="52"/>
        <v>0</v>
      </c>
    </row>
    <row r="860" spans="106:108" ht="18.75" hidden="1" customHeight="1">
      <c r="DB860" s="20">
        <f t="shared" si="53"/>
        <v>0</v>
      </c>
      <c r="DC860" s="4">
        <v>44206</v>
      </c>
      <c r="DD860" s="19">
        <f t="shared" si="52"/>
        <v>0</v>
      </c>
    </row>
    <row r="861" spans="106:108" ht="18.75" hidden="1" customHeight="1">
      <c r="DB861" s="20">
        <f t="shared" si="53"/>
        <v>0</v>
      </c>
      <c r="DC861" s="4">
        <v>44213</v>
      </c>
      <c r="DD861" s="19">
        <f t="shared" si="52"/>
        <v>0</v>
      </c>
    </row>
    <row r="862" spans="106:108" ht="18.75" hidden="1" customHeight="1">
      <c r="DB862" s="20">
        <f t="shared" si="53"/>
        <v>0</v>
      </c>
      <c r="DC862" s="4">
        <v>44220</v>
      </c>
      <c r="DD862" s="19">
        <f t="shared" si="52"/>
        <v>0</v>
      </c>
    </row>
    <row r="863" spans="106:108" ht="18.75" hidden="1" customHeight="1">
      <c r="DB863" s="20">
        <f t="shared" si="53"/>
        <v>0</v>
      </c>
      <c r="DC863" s="4">
        <v>44227</v>
      </c>
      <c r="DD863" s="19">
        <f t="shared" si="52"/>
        <v>0</v>
      </c>
    </row>
    <row r="864" spans="106:108" ht="18.75" hidden="1" customHeight="1">
      <c r="DB864" s="20">
        <f t="shared" si="53"/>
        <v>0</v>
      </c>
      <c r="DC864" s="4">
        <v>44234</v>
      </c>
      <c r="DD864" s="19">
        <f t="shared" si="52"/>
        <v>0</v>
      </c>
    </row>
    <row r="865" spans="106:108" ht="18.75" hidden="1" customHeight="1">
      <c r="DB865" s="20">
        <f t="shared" si="53"/>
        <v>0</v>
      </c>
      <c r="DC865" s="4">
        <v>44241</v>
      </c>
      <c r="DD865" s="19">
        <f t="shared" si="52"/>
        <v>0</v>
      </c>
    </row>
    <row r="866" spans="106:108" ht="18.75" hidden="1" customHeight="1">
      <c r="DB866" s="20">
        <f t="shared" si="53"/>
        <v>0</v>
      </c>
      <c r="DC866" s="4">
        <v>44248</v>
      </c>
      <c r="DD866" s="19">
        <f t="shared" si="52"/>
        <v>0</v>
      </c>
    </row>
    <row r="867" spans="106:108" ht="18.75" hidden="1" customHeight="1">
      <c r="DB867" s="20">
        <f t="shared" si="53"/>
        <v>0</v>
      </c>
      <c r="DC867" s="4">
        <v>44255</v>
      </c>
      <c r="DD867" s="19">
        <f t="shared" si="52"/>
        <v>0</v>
      </c>
    </row>
    <row r="868" spans="106:108" ht="18.75" hidden="1" customHeight="1">
      <c r="DB868" s="20">
        <f t="shared" si="53"/>
        <v>0</v>
      </c>
      <c r="DC868" s="4">
        <v>44262</v>
      </c>
      <c r="DD868" s="19">
        <f t="shared" si="52"/>
        <v>0</v>
      </c>
    </row>
    <row r="869" spans="106:108" ht="18.75" hidden="1" customHeight="1">
      <c r="DB869" s="20">
        <f t="shared" si="53"/>
        <v>0</v>
      </c>
      <c r="DC869" s="4">
        <v>44269</v>
      </c>
      <c r="DD869" s="19">
        <f t="shared" si="52"/>
        <v>0</v>
      </c>
    </row>
    <row r="870" spans="106:108" ht="18.75" hidden="1" customHeight="1">
      <c r="DB870" s="20">
        <f t="shared" si="53"/>
        <v>0</v>
      </c>
      <c r="DC870" s="4">
        <v>44276</v>
      </c>
      <c r="DD870" s="19">
        <f t="shared" si="52"/>
        <v>0</v>
      </c>
    </row>
    <row r="871" spans="106:108" ht="18.75" hidden="1" customHeight="1">
      <c r="DB871" s="20">
        <f t="shared" si="53"/>
        <v>0</v>
      </c>
      <c r="DC871" s="4">
        <v>44283</v>
      </c>
      <c r="DD871" s="19">
        <f t="shared" si="52"/>
        <v>0</v>
      </c>
    </row>
    <row r="872" spans="106:108" ht="18.75" hidden="1" customHeight="1">
      <c r="DB872" s="20">
        <f t="shared" si="53"/>
        <v>0</v>
      </c>
      <c r="DC872" s="4">
        <v>44290</v>
      </c>
      <c r="DD872" s="19">
        <f t="shared" si="52"/>
        <v>0</v>
      </c>
    </row>
    <row r="873" spans="106:108" ht="18.75" hidden="1" customHeight="1">
      <c r="DB873" s="20">
        <f t="shared" si="53"/>
        <v>0</v>
      </c>
      <c r="DC873" s="4">
        <v>44297</v>
      </c>
      <c r="DD873" s="19">
        <f t="shared" si="52"/>
        <v>0</v>
      </c>
    </row>
    <row r="874" spans="106:108" ht="18.75" hidden="1" customHeight="1">
      <c r="DB874" s="20">
        <f t="shared" si="53"/>
        <v>0</v>
      </c>
      <c r="DC874" s="4">
        <v>44304</v>
      </c>
      <c r="DD874" s="19">
        <f t="shared" si="52"/>
        <v>0</v>
      </c>
    </row>
    <row r="875" spans="106:108" ht="18.75" hidden="1" customHeight="1">
      <c r="DB875" s="20">
        <f t="shared" si="53"/>
        <v>0</v>
      </c>
      <c r="DC875" s="4">
        <v>44311</v>
      </c>
      <c r="DD875" s="19">
        <f t="shared" si="52"/>
        <v>0</v>
      </c>
    </row>
    <row r="876" spans="106:108" ht="18.75" hidden="1" customHeight="1">
      <c r="DB876" s="20">
        <f t="shared" si="53"/>
        <v>0</v>
      </c>
      <c r="DC876" s="4">
        <v>44318</v>
      </c>
      <c r="DD876" s="19">
        <f t="shared" si="52"/>
        <v>0</v>
      </c>
    </row>
    <row r="877" spans="106:108" ht="18.75" hidden="1" customHeight="1">
      <c r="DB877" s="20">
        <f t="shared" si="53"/>
        <v>0</v>
      </c>
      <c r="DC877" s="4">
        <v>44325</v>
      </c>
      <c r="DD877" s="19">
        <f t="shared" si="52"/>
        <v>0</v>
      </c>
    </row>
    <row r="878" spans="106:108" ht="18.75" hidden="1" customHeight="1">
      <c r="DB878" s="20">
        <f t="shared" si="53"/>
        <v>0</v>
      </c>
      <c r="DC878" s="4">
        <v>44332</v>
      </c>
      <c r="DD878" s="19">
        <f t="shared" si="52"/>
        <v>0</v>
      </c>
    </row>
    <row r="879" spans="106:108" ht="18.75" hidden="1" customHeight="1">
      <c r="DB879" s="20">
        <f t="shared" si="53"/>
        <v>0</v>
      </c>
      <c r="DC879" s="4">
        <v>44339</v>
      </c>
      <c r="DD879" s="19">
        <f t="shared" si="52"/>
        <v>0</v>
      </c>
    </row>
    <row r="880" spans="106:108" ht="18.75" hidden="1" customHeight="1">
      <c r="DB880" s="20">
        <f t="shared" si="53"/>
        <v>0</v>
      </c>
      <c r="DC880" s="4">
        <v>44346</v>
      </c>
      <c r="DD880" s="19">
        <f t="shared" si="52"/>
        <v>0</v>
      </c>
    </row>
    <row r="881" spans="106:108" ht="18.75" hidden="1" customHeight="1">
      <c r="DB881" s="20">
        <f t="shared" si="53"/>
        <v>0</v>
      </c>
      <c r="DC881" s="4">
        <v>44353</v>
      </c>
      <c r="DD881" s="19">
        <f t="shared" si="52"/>
        <v>0</v>
      </c>
    </row>
    <row r="882" spans="106:108" ht="18.75" hidden="1" customHeight="1">
      <c r="DB882" s="20">
        <f t="shared" si="53"/>
        <v>0</v>
      </c>
      <c r="DC882" s="4">
        <v>44360</v>
      </c>
      <c r="DD882" s="19">
        <f t="shared" si="52"/>
        <v>0</v>
      </c>
    </row>
    <row r="883" spans="106:108" ht="18.75" hidden="1" customHeight="1">
      <c r="DB883" s="20">
        <f t="shared" si="53"/>
        <v>0</v>
      </c>
      <c r="DC883" s="4">
        <v>44367</v>
      </c>
      <c r="DD883" s="19">
        <f t="shared" si="52"/>
        <v>0</v>
      </c>
    </row>
    <row r="884" spans="106:108" ht="18.75" hidden="1" customHeight="1">
      <c r="DB884" s="20">
        <f t="shared" si="53"/>
        <v>0</v>
      </c>
      <c r="DC884" s="4">
        <v>44374</v>
      </c>
      <c r="DD884" s="19">
        <f t="shared" si="52"/>
        <v>0</v>
      </c>
    </row>
    <row r="885" spans="106:108" ht="18.75" hidden="1" customHeight="1">
      <c r="DB885" s="20">
        <f t="shared" si="53"/>
        <v>0</v>
      </c>
      <c r="DC885" s="4">
        <v>44381</v>
      </c>
      <c r="DD885" s="19">
        <f t="shared" si="52"/>
        <v>0</v>
      </c>
    </row>
    <row r="886" spans="106:108" ht="18.75" hidden="1" customHeight="1">
      <c r="DB886" s="20">
        <f t="shared" si="53"/>
        <v>0</v>
      </c>
      <c r="DC886" s="4">
        <v>44388</v>
      </c>
      <c r="DD886" s="19">
        <f t="shared" si="52"/>
        <v>0</v>
      </c>
    </row>
    <row r="887" spans="106:108" ht="18.75" hidden="1" customHeight="1">
      <c r="DB887" s="20">
        <f t="shared" si="53"/>
        <v>0</v>
      </c>
      <c r="DC887" s="4">
        <v>44395</v>
      </c>
      <c r="DD887" s="19">
        <f t="shared" si="52"/>
        <v>0</v>
      </c>
    </row>
    <row r="888" spans="106:108" ht="18.75" hidden="1" customHeight="1">
      <c r="DB888" s="20">
        <f t="shared" si="53"/>
        <v>0</v>
      </c>
      <c r="DC888" s="4">
        <v>44402</v>
      </c>
      <c r="DD888" s="19">
        <f t="shared" si="52"/>
        <v>0</v>
      </c>
    </row>
    <row r="889" spans="106:108" ht="18.75" hidden="1" customHeight="1">
      <c r="DB889" s="20">
        <f t="shared" si="53"/>
        <v>0</v>
      </c>
      <c r="DC889" s="4">
        <v>44409</v>
      </c>
      <c r="DD889" s="19">
        <f t="shared" si="52"/>
        <v>0</v>
      </c>
    </row>
    <row r="890" spans="106:108" ht="18.75" hidden="1" customHeight="1">
      <c r="DB890" s="20">
        <f t="shared" si="53"/>
        <v>0</v>
      </c>
      <c r="DC890" s="4">
        <v>44416</v>
      </c>
      <c r="DD890" s="19">
        <f t="shared" si="52"/>
        <v>0</v>
      </c>
    </row>
    <row r="891" spans="106:108" ht="18.75" hidden="1" customHeight="1">
      <c r="DB891" s="20">
        <f t="shared" si="53"/>
        <v>0</v>
      </c>
      <c r="DC891" s="4">
        <v>44423</v>
      </c>
      <c r="DD891" s="19">
        <f t="shared" si="52"/>
        <v>0</v>
      </c>
    </row>
    <row r="892" spans="106:108" ht="18.75" hidden="1" customHeight="1">
      <c r="DB892" s="20">
        <f t="shared" si="53"/>
        <v>0</v>
      </c>
      <c r="DC892" s="4">
        <v>44430</v>
      </c>
      <c r="DD892" s="19">
        <f t="shared" si="52"/>
        <v>0</v>
      </c>
    </row>
    <row r="893" spans="106:108" ht="18.75" hidden="1" customHeight="1">
      <c r="DB893" s="20">
        <f t="shared" si="53"/>
        <v>0</v>
      </c>
      <c r="DC893" s="4">
        <v>44437</v>
      </c>
      <c r="DD893" s="19">
        <f t="shared" si="52"/>
        <v>0</v>
      </c>
    </row>
    <row r="894" spans="106:108" ht="18.75" hidden="1" customHeight="1">
      <c r="DB894" s="20">
        <f t="shared" si="53"/>
        <v>0</v>
      </c>
      <c r="DC894" s="4">
        <v>44444</v>
      </c>
      <c r="DD894" s="19">
        <f t="shared" si="52"/>
        <v>0</v>
      </c>
    </row>
    <row r="895" spans="106:108" ht="18.75" hidden="1" customHeight="1">
      <c r="DB895" s="20">
        <f t="shared" si="53"/>
        <v>0</v>
      </c>
      <c r="DC895" s="4">
        <v>44451</v>
      </c>
      <c r="DD895" s="19">
        <f t="shared" si="52"/>
        <v>0</v>
      </c>
    </row>
    <row r="896" spans="106:108" ht="18.75" hidden="1" customHeight="1">
      <c r="DB896" s="20">
        <f t="shared" si="53"/>
        <v>0</v>
      </c>
      <c r="DC896" s="4">
        <v>44458</v>
      </c>
      <c r="DD896" s="19">
        <f t="shared" si="52"/>
        <v>0</v>
      </c>
    </row>
    <row r="897" spans="106:108" ht="18.75" hidden="1" customHeight="1">
      <c r="DB897" s="20">
        <f t="shared" si="53"/>
        <v>0</v>
      </c>
      <c r="DC897" s="4">
        <v>44465</v>
      </c>
      <c r="DD897" s="19">
        <f t="shared" si="52"/>
        <v>0</v>
      </c>
    </row>
    <row r="898" spans="106:108" ht="18.75" hidden="1" customHeight="1">
      <c r="DB898" s="20">
        <f t="shared" si="53"/>
        <v>0</v>
      </c>
      <c r="DC898" s="4">
        <v>44472</v>
      </c>
      <c r="DD898" s="19">
        <f t="shared" si="52"/>
        <v>0</v>
      </c>
    </row>
    <row r="899" spans="106:108" ht="18.75" hidden="1" customHeight="1">
      <c r="DB899" s="20">
        <f t="shared" si="53"/>
        <v>0</v>
      </c>
      <c r="DC899" s="4">
        <v>44479</v>
      </c>
      <c r="DD899" s="19">
        <f t="shared" si="52"/>
        <v>0</v>
      </c>
    </row>
    <row r="900" spans="106:108" ht="18.75" hidden="1" customHeight="1">
      <c r="DB900" s="20">
        <f t="shared" si="53"/>
        <v>0</v>
      </c>
      <c r="DC900" s="4">
        <v>44486</v>
      </c>
      <c r="DD900" s="19">
        <f t="shared" si="52"/>
        <v>0</v>
      </c>
    </row>
    <row r="901" spans="106:108" ht="18.75" hidden="1" customHeight="1">
      <c r="DB901" s="20">
        <f t="shared" si="53"/>
        <v>0</v>
      </c>
      <c r="DC901" s="4">
        <v>44493</v>
      </c>
      <c r="DD901" s="19">
        <f t="shared" si="52"/>
        <v>0</v>
      </c>
    </row>
    <row r="902" spans="106:108" ht="18.75" hidden="1" customHeight="1">
      <c r="DB902" s="20">
        <f t="shared" si="53"/>
        <v>0</v>
      </c>
      <c r="DC902" s="4">
        <v>44500</v>
      </c>
      <c r="DD902" s="19">
        <f t="shared" si="52"/>
        <v>0</v>
      </c>
    </row>
    <row r="903" spans="106:108" ht="18.75" hidden="1" customHeight="1">
      <c r="DB903" s="20">
        <f t="shared" si="53"/>
        <v>0</v>
      </c>
      <c r="DC903" s="4">
        <v>44507</v>
      </c>
      <c r="DD903" s="19">
        <f t="shared" si="52"/>
        <v>0</v>
      </c>
    </row>
    <row r="904" spans="106:108" ht="18.75" hidden="1" customHeight="1">
      <c r="DB904" s="20">
        <f t="shared" si="53"/>
        <v>0</v>
      </c>
      <c r="DC904" s="4">
        <v>44514</v>
      </c>
      <c r="DD904" s="19">
        <f t="shared" si="52"/>
        <v>0</v>
      </c>
    </row>
    <row r="905" spans="106:108" ht="18.75" hidden="1" customHeight="1">
      <c r="DB905" s="20">
        <f t="shared" si="53"/>
        <v>0</v>
      </c>
      <c r="DC905" s="4">
        <v>44521</v>
      </c>
      <c r="DD905" s="19">
        <f t="shared" si="52"/>
        <v>0</v>
      </c>
    </row>
    <row r="906" spans="106:108" ht="18.75" hidden="1" customHeight="1">
      <c r="DB906" s="20">
        <f t="shared" si="53"/>
        <v>0</v>
      </c>
      <c r="DC906" s="4">
        <v>44528</v>
      </c>
      <c r="DD906" s="19">
        <f t="shared" si="52"/>
        <v>0</v>
      </c>
    </row>
    <row r="907" spans="106:108" ht="18.75" hidden="1" customHeight="1">
      <c r="DB907" s="20">
        <f t="shared" si="53"/>
        <v>0</v>
      </c>
      <c r="DC907" s="4">
        <v>44535</v>
      </c>
      <c r="DD907" s="19">
        <f t="shared" si="52"/>
        <v>0</v>
      </c>
    </row>
    <row r="908" spans="106:108" ht="18.75" hidden="1" customHeight="1">
      <c r="DB908" s="20">
        <f t="shared" si="53"/>
        <v>0</v>
      </c>
      <c r="DC908" s="4">
        <v>44542</v>
      </c>
      <c r="DD908" s="19">
        <f t="shared" si="52"/>
        <v>0</v>
      </c>
    </row>
    <row r="909" spans="106:108" ht="18.75" hidden="1" customHeight="1">
      <c r="DB909" s="20">
        <f t="shared" si="53"/>
        <v>0</v>
      </c>
      <c r="DC909" s="4">
        <v>44549</v>
      </c>
      <c r="DD909" s="19">
        <f t="shared" si="52"/>
        <v>0</v>
      </c>
    </row>
    <row r="910" spans="106:108" ht="18.75" hidden="1" customHeight="1">
      <c r="DB910" s="20">
        <f t="shared" si="53"/>
        <v>0</v>
      </c>
      <c r="DC910" s="4">
        <v>44556</v>
      </c>
      <c r="DD910" s="19">
        <f t="shared" si="52"/>
        <v>0</v>
      </c>
    </row>
    <row r="911" spans="106:108" ht="18.75" hidden="1" customHeight="1">
      <c r="DB911" s="20">
        <f t="shared" si="53"/>
        <v>0</v>
      </c>
      <c r="DC911" s="4">
        <v>44563</v>
      </c>
      <c r="DD911" s="19">
        <f t="shared" si="52"/>
        <v>0</v>
      </c>
    </row>
    <row r="912" spans="106:108" ht="18.75" hidden="1" customHeight="1">
      <c r="DB912" s="20">
        <f t="shared" si="53"/>
        <v>0</v>
      </c>
      <c r="DC912" s="4">
        <v>44570</v>
      </c>
      <c r="DD912" s="19">
        <f t="shared" si="52"/>
        <v>0</v>
      </c>
    </row>
    <row r="913" spans="106:108" ht="18.75" hidden="1" customHeight="1">
      <c r="DB913" s="20">
        <f t="shared" si="53"/>
        <v>0</v>
      </c>
      <c r="DC913" s="4">
        <v>44577</v>
      </c>
      <c r="DD913" s="19">
        <f t="shared" si="52"/>
        <v>0</v>
      </c>
    </row>
    <row r="914" spans="106:108" ht="18.75" hidden="1" customHeight="1">
      <c r="DB914" s="20">
        <f t="shared" si="53"/>
        <v>0</v>
      </c>
      <c r="DC914" s="4">
        <v>44584</v>
      </c>
      <c r="DD914" s="19">
        <f t="shared" si="52"/>
        <v>0</v>
      </c>
    </row>
    <row r="915" spans="106:108" ht="18.75" hidden="1" customHeight="1">
      <c r="DB915" s="20">
        <f t="shared" si="53"/>
        <v>0</v>
      </c>
      <c r="DC915" s="4">
        <v>44591</v>
      </c>
      <c r="DD915" s="19">
        <f t="shared" si="52"/>
        <v>0</v>
      </c>
    </row>
    <row r="916" spans="106:108" ht="18.75" hidden="1" customHeight="1">
      <c r="DB916" s="20">
        <f t="shared" si="53"/>
        <v>0</v>
      </c>
      <c r="DC916" s="4">
        <v>44598</v>
      </c>
      <c r="DD916" s="19">
        <f t="shared" si="52"/>
        <v>0</v>
      </c>
    </row>
    <row r="917" spans="106:108" ht="18.75" hidden="1" customHeight="1">
      <c r="DB917" s="20">
        <f t="shared" si="53"/>
        <v>0</v>
      </c>
      <c r="DC917" s="4">
        <v>44605</v>
      </c>
      <c r="DD917" s="19">
        <f t="shared" si="52"/>
        <v>0</v>
      </c>
    </row>
    <row r="918" spans="106:108" ht="18.75" hidden="1" customHeight="1">
      <c r="DB918" s="20">
        <f t="shared" si="53"/>
        <v>0</v>
      </c>
      <c r="DC918" s="4">
        <v>44612</v>
      </c>
      <c r="DD918" s="19">
        <f t="shared" si="52"/>
        <v>0</v>
      </c>
    </row>
    <row r="919" spans="106:108" ht="18.75" hidden="1" customHeight="1">
      <c r="DB919" s="20">
        <f t="shared" si="53"/>
        <v>0</v>
      </c>
      <c r="DC919" s="4">
        <v>44619</v>
      </c>
      <c r="DD919" s="19">
        <f t="shared" ref="DD919:DD982" si="54">IF(DB919=DC919,2,0)</f>
        <v>0</v>
      </c>
    </row>
    <row r="920" spans="106:108" ht="18.75" hidden="1" customHeight="1">
      <c r="DB920" s="20">
        <f t="shared" ref="DB920:DB983" si="55">DB919</f>
        <v>0</v>
      </c>
      <c r="DC920" s="4">
        <v>44626</v>
      </c>
      <c r="DD920" s="19">
        <f t="shared" si="54"/>
        <v>0</v>
      </c>
    </row>
    <row r="921" spans="106:108" ht="18.75" hidden="1" customHeight="1">
      <c r="DB921" s="20">
        <f t="shared" si="55"/>
        <v>0</v>
      </c>
      <c r="DC921" s="4">
        <v>44633</v>
      </c>
      <c r="DD921" s="19">
        <f t="shared" si="54"/>
        <v>0</v>
      </c>
    </row>
    <row r="922" spans="106:108" ht="18.75" hidden="1" customHeight="1">
      <c r="DB922" s="20">
        <f t="shared" si="55"/>
        <v>0</v>
      </c>
      <c r="DC922" s="4">
        <v>44640</v>
      </c>
      <c r="DD922" s="19">
        <f t="shared" si="54"/>
        <v>0</v>
      </c>
    </row>
    <row r="923" spans="106:108" ht="18.75" hidden="1" customHeight="1">
      <c r="DB923" s="20">
        <f t="shared" si="55"/>
        <v>0</v>
      </c>
      <c r="DC923" s="4">
        <v>44647</v>
      </c>
      <c r="DD923" s="19">
        <f t="shared" si="54"/>
        <v>0</v>
      </c>
    </row>
    <row r="924" spans="106:108" ht="18.75" hidden="1" customHeight="1">
      <c r="DB924" s="20">
        <f t="shared" si="55"/>
        <v>0</v>
      </c>
      <c r="DC924" s="4">
        <v>44654</v>
      </c>
      <c r="DD924" s="19">
        <f t="shared" si="54"/>
        <v>0</v>
      </c>
    </row>
    <row r="925" spans="106:108" ht="18.75" hidden="1" customHeight="1">
      <c r="DB925" s="20">
        <f t="shared" si="55"/>
        <v>0</v>
      </c>
      <c r="DC925" s="4">
        <v>44661</v>
      </c>
      <c r="DD925" s="19">
        <f t="shared" si="54"/>
        <v>0</v>
      </c>
    </row>
    <row r="926" spans="106:108" ht="18.75" hidden="1" customHeight="1">
      <c r="DB926" s="20">
        <f t="shared" si="55"/>
        <v>0</v>
      </c>
      <c r="DC926" s="4">
        <v>44668</v>
      </c>
      <c r="DD926" s="19">
        <f t="shared" si="54"/>
        <v>0</v>
      </c>
    </row>
    <row r="927" spans="106:108" ht="18.75" hidden="1" customHeight="1">
      <c r="DB927" s="20">
        <f t="shared" si="55"/>
        <v>0</v>
      </c>
      <c r="DC927" s="4">
        <v>44675</v>
      </c>
      <c r="DD927" s="19">
        <f t="shared" si="54"/>
        <v>0</v>
      </c>
    </row>
    <row r="928" spans="106:108" ht="18.75" hidden="1" customHeight="1">
      <c r="DB928" s="20">
        <f t="shared" si="55"/>
        <v>0</v>
      </c>
      <c r="DC928" s="4">
        <v>44682</v>
      </c>
      <c r="DD928" s="19">
        <f t="shared" si="54"/>
        <v>0</v>
      </c>
    </row>
    <row r="929" spans="106:108" ht="18.75" hidden="1" customHeight="1">
      <c r="DB929" s="20">
        <f t="shared" si="55"/>
        <v>0</v>
      </c>
      <c r="DC929" s="4">
        <v>44689</v>
      </c>
      <c r="DD929" s="19">
        <f t="shared" si="54"/>
        <v>0</v>
      </c>
    </row>
    <row r="930" spans="106:108" ht="18.75" hidden="1" customHeight="1">
      <c r="DB930" s="20">
        <f t="shared" si="55"/>
        <v>0</v>
      </c>
      <c r="DC930" s="4">
        <v>44696</v>
      </c>
      <c r="DD930" s="19">
        <f t="shared" si="54"/>
        <v>0</v>
      </c>
    </row>
    <row r="931" spans="106:108" ht="18.75" hidden="1" customHeight="1">
      <c r="DB931" s="20">
        <f t="shared" si="55"/>
        <v>0</v>
      </c>
      <c r="DC931" s="4">
        <v>44703</v>
      </c>
      <c r="DD931" s="19">
        <f t="shared" si="54"/>
        <v>0</v>
      </c>
    </row>
    <row r="932" spans="106:108" ht="18.75" hidden="1" customHeight="1">
      <c r="DB932" s="20">
        <f t="shared" si="55"/>
        <v>0</v>
      </c>
      <c r="DC932" s="4">
        <v>44710</v>
      </c>
      <c r="DD932" s="19">
        <f t="shared" si="54"/>
        <v>0</v>
      </c>
    </row>
    <row r="933" spans="106:108" ht="18.75" hidden="1" customHeight="1">
      <c r="DB933" s="20">
        <f t="shared" si="55"/>
        <v>0</v>
      </c>
      <c r="DC933" s="4">
        <v>44717</v>
      </c>
      <c r="DD933" s="19">
        <f t="shared" si="54"/>
        <v>0</v>
      </c>
    </row>
    <row r="934" spans="106:108" ht="18.75" hidden="1" customHeight="1">
      <c r="DB934" s="20">
        <f t="shared" si="55"/>
        <v>0</v>
      </c>
      <c r="DC934" s="4">
        <v>44724</v>
      </c>
      <c r="DD934" s="19">
        <f t="shared" si="54"/>
        <v>0</v>
      </c>
    </row>
    <row r="935" spans="106:108" ht="18.75" hidden="1" customHeight="1">
      <c r="DB935" s="20">
        <f t="shared" si="55"/>
        <v>0</v>
      </c>
      <c r="DC935" s="4">
        <v>44731</v>
      </c>
      <c r="DD935" s="19">
        <f t="shared" si="54"/>
        <v>0</v>
      </c>
    </row>
    <row r="936" spans="106:108" ht="18.75" hidden="1" customHeight="1">
      <c r="DB936" s="20">
        <f t="shared" si="55"/>
        <v>0</v>
      </c>
      <c r="DC936" s="4">
        <v>44738</v>
      </c>
      <c r="DD936" s="19">
        <f t="shared" si="54"/>
        <v>0</v>
      </c>
    </row>
    <row r="937" spans="106:108" ht="18.75" hidden="1" customHeight="1">
      <c r="DB937" s="20">
        <f t="shared" si="55"/>
        <v>0</v>
      </c>
      <c r="DC937" s="4">
        <v>44745</v>
      </c>
      <c r="DD937" s="19">
        <f t="shared" si="54"/>
        <v>0</v>
      </c>
    </row>
    <row r="938" spans="106:108" ht="18.75" hidden="1" customHeight="1">
      <c r="DB938" s="20">
        <f t="shared" si="55"/>
        <v>0</v>
      </c>
      <c r="DC938" s="4">
        <v>44752</v>
      </c>
      <c r="DD938" s="19">
        <f t="shared" si="54"/>
        <v>0</v>
      </c>
    </row>
    <row r="939" spans="106:108" ht="18.75" hidden="1" customHeight="1">
      <c r="DB939" s="20">
        <f t="shared" si="55"/>
        <v>0</v>
      </c>
      <c r="DC939" s="4">
        <v>44759</v>
      </c>
      <c r="DD939" s="19">
        <f t="shared" si="54"/>
        <v>0</v>
      </c>
    </row>
    <row r="940" spans="106:108" ht="18.75" hidden="1" customHeight="1">
      <c r="DB940" s="20">
        <f t="shared" si="55"/>
        <v>0</v>
      </c>
      <c r="DC940" s="4">
        <v>44766</v>
      </c>
      <c r="DD940" s="19">
        <f t="shared" si="54"/>
        <v>0</v>
      </c>
    </row>
    <row r="941" spans="106:108" ht="18.75" hidden="1" customHeight="1">
      <c r="DB941" s="20">
        <f t="shared" si="55"/>
        <v>0</v>
      </c>
      <c r="DC941" s="4">
        <v>44773</v>
      </c>
      <c r="DD941" s="19">
        <f t="shared" si="54"/>
        <v>0</v>
      </c>
    </row>
    <row r="942" spans="106:108" ht="18.75" hidden="1" customHeight="1">
      <c r="DB942" s="20">
        <f t="shared" si="55"/>
        <v>0</v>
      </c>
      <c r="DC942" s="4">
        <v>44780</v>
      </c>
      <c r="DD942" s="19">
        <f t="shared" si="54"/>
        <v>0</v>
      </c>
    </row>
    <row r="943" spans="106:108" ht="18.75" hidden="1" customHeight="1">
      <c r="DB943" s="20">
        <f t="shared" si="55"/>
        <v>0</v>
      </c>
      <c r="DC943" s="4">
        <v>44787</v>
      </c>
      <c r="DD943" s="19">
        <f t="shared" si="54"/>
        <v>0</v>
      </c>
    </row>
    <row r="944" spans="106:108" ht="18.75" hidden="1" customHeight="1">
      <c r="DB944" s="20">
        <f t="shared" si="55"/>
        <v>0</v>
      </c>
      <c r="DC944" s="4">
        <v>44794</v>
      </c>
      <c r="DD944" s="19">
        <f t="shared" si="54"/>
        <v>0</v>
      </c>
    </row>
    <row r="945" spans="106:108" ht="18.75" hidden="1" customHeight="1">
      <c r="DB945" s="20">
        <f t="shared" si="55"/>
        <v>0</v>
      </c>
      <c r="DC945" s="4">
        <v>44801</v>
      </c>
      <c r="DD945" s="19">
        <f t="shared" si="54"/>
        <v>0</v>
      </c>
    </row>
    <row r="946" spans="106:108" ht="18.75" hidden="1" customHeight="1">
      <c r="DB946" s="20">
        <f t="shared" si="55"/>
        <v>0</v>
      </c>
      <c r="DC946" s="4">
        <v>44808</v>
      </c>
      <c r="DD946" s="19">
        <f t="shared" si="54"/>
        <v>0</v>
      </c>
    </row>
    <row r="947" spans="106:108" ht="18.75" hidden="1" customHeight="1">
      <c r="DB947" s="20">
        <f t="shared" si="55"/>
        <v>0</v>
      </c>
      <c r="DC947" s="4">
        <v>44815</v>
      </c>
      <c r="DD947" s="19">
        <f t="shared" si="54"/>
        <v>0</v>
      </c>
    </row>
    <row r="948" spans="106:108" ht="18.75" hidden="1" customHeight="1">
      <c r="DB948" s="20">
        <f t="shared" si="55"/>
        <v>0</v>
      </c>
      <c r="DC948" s="4">
        <v>44822</v>
      </c>
      <c r="DD948" s="19">
        <f t="shared" si="54"/>
        <v>0</v>
      </c>
    </row>
    <row r="949" spans="106:108" ht="18.75" hidden="1" customHeight="1">
      <c r="DB949" s="20">
        <f t="shared" si="55"/>
        <v>0</v>
      </c>
      <c r="DC949" s="4">
        <v>44829</v>
      </c>
      <c r="DD949" s="19">
        <f t="shared" si="54"/>
        <v>0</v>
      </c>
    </row>
    <row r="950" spans="106:108" ht="18.75" hidden="1" customHeight="1">
      <c r="DB950" s="20">
        <f t="shared" si="55"/>
        <v>0</v>
      </c>
      <c r="DC950" s="4">
        <v>44836</v>
      </c>
      <c r="DD950" s="19">
        <f t="shared" si="54"/>
        <v>0</v>
      </c>
    </row>
    <row r="951" spans="106:108" ht="18.75" hidden="1" customHeight="1">
      <c r="DB951" s="20">
        <f t="shared" si="55"/>
        <v>0</v>
      </c>
      <c r="DC951" s="4">
        <v>44843</v>
      </c>
      <c r="DD951" s="19">
        <f t="shared" si="54"/>
        <v>0</v>
      </c>
    </row>
    <row r="952" spans="106:108" ht="18.75" hidden="1" customHeight="1">
      <c r="DB952" s="20">
        <f t="shared" si="55"/>
        <v>0</v>
      </c>
      <c r="DC952" s="4">
        <v>44850</v>
      </c>
      <c r="DD952" s="19">
        <f t="shared" si="54"/>
        <v>0</v>
      </c>
    </row>
    <row r="953" spans="106:108" ht="18.75" hidden="1" customHeight="1">
      <c r="DB953" s="20">
        <f t="shared" si="55"/>
        <v>0</v>
      </c>
      <c r="DC953" s="4">
        <v>44857</v>
      </c>
      <c r="DD953" s="19">
        <f t="shared" si="54"/>
        <v>0</v>
      </c>
    </row>
    <row r="954" spans="106:108" ht="18.75" hidden="1" customHeight="1">
      <c r="DB954" s="20">
        <f t="shared" si="55"/>
        <v>0</v>
      </c>
      <c r="DC954" s="4">
        <v>44864</v>
      </c>
      <c r="DD954" s="19">
        <f t="shared" si="54"/>
        <v>0</v>
      </c>
    </row>
    <row r="955" spans="106:108" ht="18.75" hidden="1" customHeight="1">
      <c r="DB955" s="20">
        <f t="shared" si="55"/>
        <v>0</v>
      </c>
      <c r="DC955" s="4">
        <v>44871</v>
      </c>
      <c r="DD955" s="19">
        <f t="shared" si="54"/>
        <v>0</v>
      </c>
    </row>
    <row r="956" spans="106:108" ht="18.75" hidden="1" customHeight="1">
      <c r="DB956" s="20">
        <f t="shared" si="55"/>
        <v>0</v>
      </c>
      <c r="DC956" s="4">
        <v>44878</v>
      </c>
      <c r="DD956" s="19">
        <f t="shared" si="54"/>
        <v>0</v>
      </c>
    </row>
    <row r="957" spans="106:108" ht="18.75" hidden="1" customHeight="1">
      <c r="DB957" s="20">
        <f t="shared" si="55"/>
        <v>0</v>
      </c>
      <c r="DC957" s="4">
        <v>44885</v>
      </c>
      <c r="DD957" s="19">
        <f t="shared" si="54"/>
        <v>0</v>
      </c>
    </row>
    <row r="958" spans="106:108" ht="18.75" hidden="1" customHeight="1">
      <c r="DB958" s="20">
        <f t="shared" si="55"/>
        <v>0</v>
      </c>
      <c r="DC958" s="4">
        <v>44892</v>
      </c>
      <c r="DD958" s="19">
        <f t="shared" si="54"/>
        <v>0</v>
      </c>
    </row>
    <row r="959" spans="106:108" ht="18.75" hidden="1" customHeight="1">
      <c r="DB959" s="20">
        <f t="shared" si="55"/>
        <v>0</v>
      </c>
      <c r="DC959" s="4">
        <v>44899</v>
      </c>
      <c r="DD959" s="19">
        <f t="shared" si="54"/>
        <v>0</v>
      </c>
    </row>
    <row r="960" spans="106:108" ht="18.75" hidden="1" customHeight="1">
      <c r="DB960" s="20">
        <f t="shared" si="55"/>
        <v>0</v>
      </c>
      <c r="DC960" s="4">
        <v>44906</v>
      </c>
      <c r="DD960" s="19">
        <f t="shared" si="54"/>
        <v>0</v>
      </c>
    </row>
    <row r="961" spans="106:108" ht="18.75" hidden="1" customHeight="1">
      <c r="DB961" s="20">
        <f t="shared" si="55"/>
        <v>0</v>
      </c>
      <c r="DC961" s="4">
        <v>44913</v>
      </c>
      <c r="DD961" s="19">
        <f t="shared" si="54"/>
        <v>0</v>
      </c>
    </row>
    <row r="962" spans="106:108" ht="18.75" hidden="1" customHeight="1">
      <c r="DB962" s="20">
        <f t="shared" si="55"/>
        <v>0</v>
      </c>
      <c r="DC962" s="4">
        <v>44920</v>
      </c>
      <c r="DD962" s="19">
        <f t="shared" si="54"/>
        <v>0</v>
      </c>
    </row>
    <row r="963" spans="106:108" ht="18.75" hidden="1" customHeight="1">
      <c r="DB963" s="20">
        <f t="shared" si="55"/>
        <v>0</v>
      </c>
      <c r="DC963" s="4">
        <v>44927</v>
      </c>
      <c r="DD963" s="19">
        <f t="shared" si="54"/>
        <v>0</v>
      </c>
    </row>
    <row r="964" spans="106:108" ht="18.75" hidden="1" customHeight="1">
      <c r="DB964" s="20">
        <f t="shared" si="55"/>
        <v>0</v>
      </c>
      <c r="DC964" s="4">
        <v>44934</v>
      </c>
      <c r="DD964" s="19">
        <f t="shared" si="54"/>
        <v>0</v>
      </c>
    </row>
    <row r="965" spans="106:108" ht="18.75" hidden="1" customHeight="1">
      <c r="DB965" s="20">
        <f t="shared" si="55"/>
        <v>0</v>
      </c>
      <c r="DC965" s="4">
        <v>44941</v>
      </c>
      <c r="DD965" s="19">
        <f t="shared" si="54"/>
        <v>0</v>
      </c>
    </row>
    <row r="966" spans="106:108" ht="18.75" hidden="1" customHeight="1">
      <c r="DB966" s="20">
        <f t="shared" si="55"/>
        <v>0</v>
      </c>
      <c r="DC966" s="4">
        <v>44948</v>
      </c>
      <c r="DD966" s="19">
        <f t="shared" si="54"/>
        <v>0</v>
      </c>
    </row>
    <row r="967" spans="106:108" ht="18.75" hidden="1" customHeight="1">
      <c r="DB967" s="20">
        <f t="shared" si="55"/>
        <v>0</v>
      </c>
      <c r="DC967" s="4">
        <v>44955</v>
      </c>
      <c r="DD967" s="19">
        <f t="shared" si="54"/>
        <v>0</v>
      </c>
    </row>
    <row r="968" spans="106:108" ht="18.75" hidden="1" customHeight="1">
      <c r="DB968" s="20">
        <f t="shared" si="55"/>
        <v>0</v>
      </c>
      <c r="DC968" s="4">
        <v>44962</v>
      </c>
      <c r="DD968" s="19">
        <f t="shared" si="54"/>
        <v>0</v>
      </c>
    </row>
    <row r="969" spans="106:108" ht="18.75" hidden="1" customHeight="1">
      <c r="DB969" s="20">
        <f t="shared" si="55"/>
        <v>0</v>
      </c>
      <c r="DC969" s="4">
        <v>44969</v>
      </c>
      <c r="DD969" s="19">
        <f t="shared" si="54"/>
        <v>0</v>
      </c>
    </row>
    <row r="970" spans="106:108" ht="18.75" hidden="1" customHeight="1">
      <c r="DB970" s="20">
        <f t="shared" si="55"/>
        <v>0</v>
      </c>
      <c r="DC970" s="4">
        <v>44976</v>
      </c>
      <c r="DD970" s="19">
        <f t="shared" si="54"/>
        <v>0</v>
      </c>
    </row>
    <row r="971" spans="106:108" ht="18.75" hidden="1" customHeight="1">
      <c r="DB971" s="20">
        <f t="shared" si="55"/>
        <v>0</v>
      </c>
      <c r="DC971" s="4">
        <v>44983</v>
      </c>
      <c r="DD971" s="19">
        <f t="shared" si="54"/>
        <v>0</v>
      </c>
    </row>
    <row r="972" spans="106:108" ht="18.75" hidden="1" customHeight="1">
      <c r="DB972" s="20">
        <f t="shared" si="55"/>
        <v>0</v>
      </c>
      <c r="DC972" s="4">
        <v>44990</v>
      </c>
      <c r="DD972" s="19">
        <f t="shared" si="54"/>
        <v>0</v>
      </c>
    </row>
    <row r="973" spans="106:108" ht="18.75" hidden="1" customHeight="1">
      <c r="DB973" s="20">
        <f t="shared" si="55"/>
        <v>0</v>
      </c>
      <c r="DC973" s="4">
        <v>44997</v>
      </c>
      <c r="DD973" s="19">
        <f t="shared" si="54"/>
        <v>0</v>
      </c>
    </row>
    <row r="974" spans="106:108" ht="18.75" hidden="1" customHeight="1">
      <c r="DB974" s="20">
        <f t="shared" si="55"/>
        <v>0</v>
      </c>
      <c r="DC974" s="4">
        <v>45004</v>
      </c>
      <c r="DD974" s="19">
        <f t="shared" si="54"/>
        <v>0</v>
      </c>
    </row>
    <row r="975" spans="106:108" ht="18.75" hidden="1" customHeight="1">
      <c r="DB975" s="20">
        <f t="shared" si="55"/>
        <v>0</v>
      </c>
      <c r="DC975" s="4">
        <v>45011</v>
      </c>
      <c r="DD975" s="19">
        <f t="shared" si="54"/>
        <v>0</v>
      </c>
    </row>
    <row r="976" spans="106:108" ht="18.75" hidden="1" customHeight="1">
      <c r="DB976" s="20">
        <f t="shared" si="55"/>
        <v>0</v>
      </c>
      <c r="DC976" s="4">
        <v>45018</v>
      </c>
      <c r="DD976" s="19">
        <f t="shared" si="54"/>
        <v>0</v>
      </c>
    </row>
    <row r="977" spans="106:108" ht="18.75" hidden="1" customHeight="1">
      <c r="DB977" s="20">
        <f t="shared" si="55"/>
        <v>0</v>
      </c>
      <c r="DC977" s="4">
        <v>45025</v>
      </c>
      <c r="DD977" s="19">
        <f t="shared" si="54"/>
        <v>0</v>
      </c>
    </row>
    <row r="978" spans="106:108" ht="18.75" hidden="1" customHeight="1">
      <c r="DB978" s="20">
        <f t="shared" si="55"/>
        <v>0</v>
      </c>
      <c r="DC978" s="4">
        <v>45032</v>
      </c>
      <c r="DD978" s="19">
        <f t="shared" si="54"/>
        <v>0</v>
      </c>
    </row>
    <row r="979" spans="106:108" ht="18.75" hidden="1" customHeight="1">
      <c r="DB979" s="20">
        <f t="shared" si="55"/>
        <v>0</v>
      </c>
      <c r="DC979" s="4">
        <v>45039</v>
      </c>
      <c r="DD979" s="19">
        <f t="shared" si="54"/>
        <v>0</v>
      </c>
    </row>
    <row r="980" spans="106:108" ht="18.75" hidden="1" customHeight="1">
      <c r="DB980" s="20">
        <f t="shared" si="55"/>
        <v>0</v>
      </c>
      <c r="DC980" s="4">
        <v>45046</v>
      </c>
      <c r="DD980" s="19">
        <f t="shared" si="54"/>
        <v>0</v>
      </c>
    </row>
    <row r="981" spans="106:108" ht="18.75" hidden="1" customHeight="1">
      <c r="DB981" s="20">
        <f t="shared" si="55"/>
        <v>0</v>
      </c>
      <c r="DC981" s="4">
        <v>45053</v>
      </c>
      <c r="DD981" s="19">
        <f t="shared" si="54"/>
        <v>0</v>
      </c>
    </row>
    <row r="982" spans="106:108" ht="18.75" hidden="1" customHeight="1">
      <c r="DB982" s="20">
        <f t="shared" si="55"/>
        <v>0</v>
      </c>
      <c r="DC982" s="4">
        <v>45060</v>
      </c>
      <c r="DD982" s="19">
        <f t="shared" si="54"/>
        <v>0</v>
      </c>
    </row>
    <row r="983" spans="106:108" ht="18.75" hidden="1" customHeight="1">
      <c r="DB983" s="20">
        <f t="shared" si="55"/>
        <v>0</v>
      </c>
      <c r="DC983" s="4">
        <v>45067</v>
      </c>
      <c r="DD983" s="19">
        <f t="shared" ref="DD983:DD1046" si="56">IF(DB983=DC983,2,0)</f>
        <v>0</v>
      </c>
    </row>
    <row r="984" spans="106:108" ht="18.75" hidden="1" customHeight="1">
      <c r="DB984" s="20">
        <f t="shared" ref="DB984:DB1047" si="57">DB983</f>
        <v>0</v>
      </c>
      <c r="DC984" s="4">
        <v>45074</v>
      </c>
      <c r="DD984" s="19">
        <f t="shared" si="56"/>
        <v>0</v>
      </c>
    </row>
    <row r="985" spans="106:108" ht="18.75" hidden="1" customHeight="1">
      <c r="DB985" s="20">
        <f t="shared" si="57"/>
        <v>0</v>
      </c>
      <c r="DC985" s="4">
        <v>45081</v>
      </c>
      <c r="DD985" s="19">
        <f t="shared" si="56"/>
        <v>0</v>
      </c>
    </row>
    <row r="986" spans="106:108" ht="18.75" hidden="1" customHeight="1">
      <c r="DB986" s="20">
        <f t="shared" si="57"/>
        <v>0</v>
      </c>
      <c r="DC986" s="4">
        <v>45088</v>
      </c>
      <c r="DD986" s="19">
        <f t="shared" si="56"/>
        <v>0</v>
      </c>
    </row>
    <row r="987" spans="106:108" ht="18.75" hidden="1" customHeight="1">
      <c r="DB987" s="20">
        <f t="shared" si="57"/>
        <v>0</v>
      </c>
      <c r="DC987" s="4">
        <v>45095</v>
      </c>
      <c r="DD987" s="19">
        <f t="shared" si="56"/>
        <v>0</v>
      </c>
    </row>
    <row r="988" spans="106:108" ht="18.75" hidden="1" customHeight="1">
      <c r="DB988" s="20">
        <f t="shared" si="57"/>
        <v>0</v>
      </c>
      <c r="DC988" s="4">
        <v>45102</v>
      </c>
      <c r="DD988" s="19">
        <f t="shared" si="56"/>
        <v>0</v>
      </c>
    </row>
    <row r="989" spans="106:108" ht="18.75" hidden="1" customHeight="1">
      <c r="DB989" s="20">
        <f t="shared" si="57"/>
        <v>0</v>
      </c>
      <c r="DC989" s="4">
        <v>45109</v>
      </c>
      <c r="DD989" s="19">
        <f t="shared" si="56"/>
        <v>0</v>
      </c>
    </row>
    <row r="990" spans="106:108" ht="18.75" hidden="1" customHeight="1">
      <c r="DB990" s="20">
        <f t="shared" si="57"/>
        <v>0</v>
      </c>
      <c r="DC990" s="4">
        <v>45116</v>
      </c>
      <c r="DD990" s="19">
        <f t="shared" si="56"/>
        <v>0</v>
      </c>
    </row>
    <row r="991" spans="106:108" ht="18.75" hidden="1" customHeight="1">
      <c r="DB991" s="20">
        <f t="shared" si="57"/>
        <v>0</v>
      </c>
      <c r="DC991" s="4">
        <v>45123</v>
      </c>
      <c r="DD991" s="19">
        <f t="shared" si="56"/>
        <v>0</v>
      </c>
    </row>
    <row r="992" spans="106:108" ht="18.75" hidden="1" customHeight="1">
      <c r="DB992" s="20">
        <f t="shared" si="57"/>
        <v>0</v>
      </c>
      <c r="DC992" s="4">
        <v>45130</v>
      </c>
      <c r="DD992" s="19">
        <f t="shared" si="56"/>
        <v>0</v>
      </c>
    </row>
    <row r="993" spans="106:108" ht="18.75" hidden="1" customHeight="1">
      <c r="DB993" s="20">
        <f t="shared" si="57"/>
        <v>0</v>
      </c>
      <c r="DC993" s="4">
        <v>45137</v>
      </c>
      <c r="DD993" s="19">
        <f t="shared" si="56"/>
        <v>0</v>
      </c>
    </row>
    <row r="994" spans="106:108" ht="18.75" hidden="1" customHeight="1">
      <c r="DB994" s="20">
        <f t="shared" si="57"/>
        <v>0</v>
      </c>
      <c r="DC994" s="4">
        <v>45144</v>
      </c>
      <c r="DD994" s="19">
        <f t="shared" si="56"/>
        <v>0</v>
      </c>
    </row>
    <row r="995" spans="106:108" ht="18.75" hidden="1" customHeight="1">
      <c r="DB995" s="20">
        <f t="shared" si="57"/>
        <v>0</v>
      </c>
      <c r="DC995" s="4">
        <v>45151</v>
      </c>
      <c r="DD995" s="19">
        <f t="shared" si="56"/>
        <v>0</v>
      </c>
    </row>
    <row r="996" spans="106:108" ht="18.75" hidden="1" customHeight="1">
      <c r="DB996" s="20">
        <f t="shared" si="57"/>
        <v>0</v>
      </c>
      <c r="DC996" s="4">
        <v>45158</v>
      </c>
      <c r="DD996" s="19">
        <f t="shared" si="56"/>
        <v>0</v>
      </c>
    </row>
    <row r="997" spans="106:108" ht="18.75" hidden="1" customHeight="1">
      <c r="DB997" s="20">
        <f t="shared" si="57"/>
        <v>0</v>
      </c>
      <c r="DC997" s="4">
        <v>45165</v>
      </c>
      <c r="DD997" s="19">
        <f t="shared" si="56"/>
        <v>0</v>
      </c>
    </row>
    <row r="998" spans="106:108" ht="18.75" hidden="1" customHeight="1">
      <c r="DB998" s="20">
        <f t="shared" si="57"/>
        <v>0</v>
      </c>
      <c r="DC998" s="4">
        <v>45172</v>
      </c>
      <c r="DD998" s="19">
        <f t="shared" si="56"/>
        <v>0</v>
      </c>
    </row>
    <row r="999" spans="106:108" ht="18.75" hidden="1" customHeight="1">
      <c r="DB999" s="20">
        <f t="shared" si="57"/>
        <v>0</v>
      </c>
      <c r="DC999" s="4">
        <v>45179</v>
      </c>
      <c r="DD999" s="19">
        <f t="shared" si="56"/>
        <v>0</v>
      </c>
    </row>
    <row r="1000" spans="106:108" ht="18.75" hidden="1" customHeight="1">
      <c r="DB1000" s="20">
        <f t="shared" si="57"/>
        <v>0</v>
      </c>
      <c r="DC1000" s="4">
        <v>45186</v>
      </c>
      <c r="DD1000" s="19">
        <f t="shared" si="56"/>
        <v>0</v>
      </c>
    </row>
    <row r="1001" spans="106:108" ht="18.75" hidden="1" customHeight="1">
      <c r="DB1001" s="20">
        <f t="shared" si="57"/>
        <v>0</v>
      </c>
      <c r="DC1001" s="4">
        <v>45193</v>
      </c>
      <c r="DD1001" s="19">
        <f t="shared" si="56"/>
        <v>0</v>
      </c>
    </row>
    <row r="1002" spans="106:108" ht="18.75" hidden="1" customHeight="1">
      <c r="DB1002" s="20">
        <f t="shared" si="57"/>
        <v>0</v>
      </c>
      <c r="DC1002" s="4">
        <v>45200</v>
      </c>
      <c r="DD1002" s="19">
        <f t="shared" si="56"/>
        <v>0</v>
      </c>
    </row>
    <row r="1003" spans="106:108" ht="18.75" hidden="1" customHeight="1">
      <c r="DB1003" s="20">
        <f t="shared" si="57"/>
        <v>0</v>
      </c>
      <c r="DC1003" s="4">
        <v>45207</v>
      </c>
      <c r="DD1003" s="19">
        <f t="shared" si="56"/>
        <v>0</v>
      </c>
    </row>
    <row r="1004" spans="106:108" ht="18.75" hidden="1" customHeight="1">
      <c r="DB1004" s="20">
        <f t="shared" si="57"/>
        <v>0</v>
      </c>
      <c r="DC1004" s="4">
        <v>45214</v>
      </c>
      <c r="DD1004" s="19">
        <f t="shared" si="56"/>
        <v>0</v>
      </c>
    </row>
    <row r="1005" spans="106:108" ht="18.75" hidden="1" customHeight="1">
      <c r="DB1005" s="20">
        <f t="shared" si="57"/>
        <v>0</v>
      </c>
      <c r="DC1005" s="4">
        <v>45221</v>
      </c>
      <c r="DD1005" s="19">
        <f t="shared" si="56"/>
        <v>0</v>
      </c>
    </row>
    <row r="1006" spans="106:108" ht="18.75" hidden="1" customHeight="1">
      <c r="DB1006" s="20">
        <f t="shared" si="57"/>
        <v>0</v>
      </c>
      <c r="DC1006" s="4">
        <v>45228</v>
      </c>
      <c r="DD1006" s="19">
        <f t="shared" si="56"/>
        <v>0</v>
      </c>
    </row>
    <row r="1007" spans="106:108" ht="18.75" hidden="1" customHeight="1">
      <c r="DB1007" s="20">
        <f t="shared" si="57"/>
        <v>0</v>
      </c>
      <c r="DC1007" s="4">
        <v>45235</v>
      </c>
      <c r="DD1007" s="19">
        <f t="shared" si="56"/>
        <v>0</v>
      </c>
    </row>
    <row r="1008" spans="106:108" ht="18.75" hidden="1" customHeight="1">
      <c r="DB1008" s="20">
        <f t="shared" si="57"/>
        <v>0</v>
      </c>
      <c r="DC1008" s="4">
        <v>45242</v>
      </c>
      <c r="DD1008" s="19">
        <f t="shared" si="56"/>
        <v>0</v>
      </c>
    </row>
    <row r="1009" spans="106:108" ht="18.75" hidden="1" customHeight="1">
      <c r="DB1009" s="20">
        <f t="shared" si="57"/>
        <v>0</v>
      </c>
      <c r="DC1009" s="4">
        <v>45249</v>
      </c>
      <c r="DD1009" s="19">
        <f t="shared" si="56"/>
        <v>0</v>
      </c>
    </row>
    <row r="1010" spans="106:108" ht="18.75" hidden="1" customHeight="1">
      <c r="DB1010" s="20">
        <f t="shared" si="57"/>
        <v>0</v>
      </c>
      <c r="DC1010" s="4">
        <v>45256</v>
      </c>
      <c r="DD1010" s="19">
        <f t="shared" si="56"/>
        <v>0</v>
      </c>
    </row>
    <row r="1011" spans="106:108" ht="18.75" hidden="1" customHeight="1">
      <c r="DB1011" s="20">
        <f t="shared" si="57"/>
        <v>0</v>
      </c>
      <c r="DC1011" s="4">
        <v>45263</v>
      </c>
      <c r="DD1011" s="19">
        <f t="shared" si="56"/>
        <v>0</v>
      </c>
    </row>
    <row r="1012" spans="106:108" ht="18.75" hidden="1" customHeight="1">
      <c r="DB1012" s="20">
        <f t="shared" si="57"/>
        <v>0</v>
      </c>
      <c r="DC1012" s="4">
        <v>45270</v>
      </c>
      <c r="DD1012" s="19">
        <f t="shared" si="56"/>
        <v>0</v>
      </c>
    </row>
    <row r="1013" spans="106:108" ht="18.75" hidden="1" customHeight="1">
      <c r="DB1013" s="20">
        <f t="shared" si="57"/>
        <v>0</v>
      </c>
      <c r="DC1013" s="4">
        <v>45277</v>
      </c>
      <c r="DD1013" s="19">
        <f t="shared" si="56"/>
        <v>0</v>
      </c>
    </row>
    <row r="1014" spans="106:108" ht="18.75" hidden="1" customHeight="1">
      <c r="DB1014" s="20">
        <f t="shared" si="57"/>
        <v>0</v>
      </c>
      <c r="DC1014" s="4">
        <v>45284</v>
      </c>
      <c r="DD1014" s="19">
        <f t="shared" si="56"/>
        <v>0</v>
      </c>
    </row>
    <row r="1015" spans="106:108" ht="18.75" hidden="1" customHeight="1">
      <c r="DB1015" s="20">
        <f t="shared" si="57"/>
        <v>0</v>
      </c>
      <c r="DC1015" s="4">
        <v>45291</v>
      </c>
      <c r="DD1015" s="19">
        <f t="shared" si="56"/>
        <v>0</v>
      </c>
    </row>
    <row r="1016" spans="106:108" ht="18.75" hidden="1" customHeight="1">
      <c r="DB1016" s="20">
        <f t="shared" si="57"/>
        <v>0</v>
      </c>
      <c r="DC1016" s="4">
        <v>45298</v>
      </c>
      <c r="DD1016" s="19">
        <f t="shared" si="56"/>
        <v>0</v>
      </c>
    </row>
    <row r="1017" spans="106:108" ht="18.75" hidden="1" customHeight="1">
      <c r="DB1017" s="20">
        <f t="shared" si="57"/>
        <v>0</v>
      </c>
      <c r="DC1017" s="4">
        <v>45305</v>
      </c>
      <c r="DD1017" s="19">
        <f t="shared" si="56"/>
        <v>0</v>
      </c>
    </row>
    <row r="1018" spans="106:108" ht="18.75" hidden="1" customHeight="1">
      <c r="DB1018" s="20">
        <f t="shared" si="57"/>
        <v>0</v>
      </c>
      <c r="DC1018" s="4">
        <v>45312</v>
      </c>
      <c r="DD1018" s="19">
        <f t="shared" si="56"/>
        <v>0</v>
      </c>
    </row>
    <row r="1019" spans="106:108" ht="18.75" hidden="1" customHeight="1">
      <c r="DB1019" s="20">
        <f t="shared" si="57"/>
        <v>0</v>
      </c>
      <c r="DC1019" s="4">
        <v>45319</v>
      </c>
      <c r="DD1019" s="19">
        <f t="shared" si="56"/>
        <v>0</v>
      </c>
    </row>
    <row r="1020" spans="106:108" ht="18.75" hidden="1" customHeight="1">
      <c r="DB1020" s="20">
        <f t="shared" si="57"/>
        <v>0</v>
      </c>
      <c r="DC1020" s="4">
        <v>45326</v>
      </c>
      <c r="DD1020" s="19">
        <f t="shared" si="56"/>
        <v>0</v>
      </c>
    </row>
    <row r="1021" spans="106:108" ht="18.75" hidden="1" customHeight="1">
      <c r="DB1021" s="20">
        <f t="shared" si="57"/>
        <v>0</v>
      </c>
      <c r="DC1021" s="4">
        <v>45333</v>
      </c>
      <c r="DD1021" s="19">
        <f t="shared" si="56"/>
        <v>0</v>
      </c>
    </row>
    <row r="1022" spans="106:108" ht="18.75" hidden="1" customHeight="1">
      <c r="DB1022" s="20">
        <f t="shared" si="57"/>
        <v>0</v>
      </c>
      <c r="DC1022" s="4">
        <v>45340</v>
      </c>
      <c r="DD1022" s="19">
        <f t="shared" si="56"/>
        <v>0</v>
      </c>
    </row>
    <row r="1023" spans="106:108" ht="18.75" hidden="1" customHeight="1">
      <c r="DB1023" s="20">
        <f t="shared" si="57"/>
        <v>0</v>
      </c>
      <c r="DC1023" s="4">
        <v>45347</v>
      </c>
      <c r="DD1023" s="19">
        <f t="shared" si="56"/>
        <v>0</v>
      </c>
    </row>
    <row r="1024" spans="106:108" ht="18.75" hidden="1" customHeight="1">
      <c r="DB1024" s="20">
        <f t="shared" si="57"/>
        <v>0</v>
      </c>
      <c r="DC1024" s="4">
        <v>45354</v>
      </c>
      <c r="DD1024" s="19">
        <f t="shared" si="56"/>
        <v>0</v>
      </c>
    </row>
    <row r="1025" spans="106:108" ht="18.75" hidden="1" customHeight="1">
      <c r="DB1025" s="20">
        <f t="shared" si="57"/>
        <v>0</v>
      </c>
      <c r="DC1025" s="4">
        <v>45361</v>
      </c>
      <c r="DD1025" s="19">
        <f t="shared" si="56"/>
        <v>0</v>
      </c>
    </row>
    <row r="1026" spans="106:108" ht="18.75" hidden="1" customHeight="1">
      <c r="DB1026" s="20">
        <f t="shared" si="57"/>
        <v>0</v>
      </c>
      <c r="DC1026" s="4">
        <v>45368</v>
      </c>
      <c r="DD1026" s="19">
        <f t="shared" si="56"/>
        <v>0</v>
      </c>
    </row>
    <row r="1027" spans="106:108" ht="18.75" hidden="1" customHeight="1">
      <c r="DB1027" s="20">
        <f t="shared" si="57"/>
        <v>0</v>
      </c>
      <c r="DC1027" s="4">
        <v>45375</v>
      </c>
      <c r="DD1027" s="19">
        <f t="shared" si="56"/>
        <v>0</v>
      </c>
    </row>
    <row r="1028" spans="106:108" ht="18.75" hidden="1" customHeight="1">
      <c r="DB1028" s="20">
        <f t="shared" si="57"/>
        <v>0</v>
      </c>
      <c r="DC1028" s="4">
        <v>45382</v>
      </c>
      <c r="DD1028" s="19">
        <f t="shared" si="56"/>
        <v>0</v>
      </c>
    </row>
    <row r="1029" spans="106:108" ht="18.75" hidden="1" customHeight="1">
      <c r="DB1029" s="20">
        <f t="shared" si="57"/>
        <v>0</v>
      </c>
      <c r="DC1029" s="4">
        <v>45389</v>
      </c>
      <c r="DD1029" s="19">
        <f t="shared" si="56"/>
        <v>0</v>
      </c>
    </row>
    <row r="1030" spans="106:108" ht="18.75" hidden="1" customHeight="1">
      <c r="DB1030" s="20">
        <f t="shared" si="57"/>
        <v>0</v>
      </c>
      <c r="DC1030" s="4">
        <v>45396</v>
      </c>
      <c r="DD1030" s="19">
        <f t="shared" si="56"/>
        <v>0</v>
      </c>
    </row>
    <row r="1031" spans="106:108" ht="18.75" hidden="1" customHeight="1">
      <c r="DB1031" s="20">
        <f t="shared" si="57"/>
        <v>0</v>
      </c>
      <c r="DC1031" s="4">
        <v>45403</v>
      </c>
      <c r="DD1031" s="19">
        <f t="shared" si="56"/>
        <v>0</v>
      </c>
    </row>
    <row r="1032" spans="106:108" ht="18.75" hidden="1" customHeight="1">
      <c r="DB1032" s="20">
        <f t="shared" si="57"/>
        <v>0</v>
      </c>
      <c r="DC1032" s="4">
        <v>45410</v>
      </c>
      <c r="DD1032" s="19">
        <f t="shared" si="56"/>
        <v>0</v>
      </c>
    </row>
    <row r="1033" spans="106:108" ht="18.75" hidden="1" customHeight="1">
      <c r="DB1033" s="20">
        <f t="shared" si="57"/>
        <v>0</v>
      </c>
      <c r="DC1033" s="4">
        <v>45417</v>
      </c>
      <c r="DD1033" s="19">
        <f t="shared" si="56"/>
        <v>0</v>
      </c>
    </row>
    <row r="1034" spans="106:108" ht="18.75" hidden="1" customHeight="1">
      <c r="DB1034" s="20">
        <f t="shared" si="57"/>
        <v>0</v>
      </c>
      <c r="DC1034" s="4">
        <v>45424</v>
      </c>
      <c r="DD1034" s="19">
        <f t="shared" si="56"/>
        <v>0</v>
      </c>
    </row>
    <row r="1035" spans="106:108" ht="18.75" hidden="1" customHeight="1">
      <c r="DB1035" s="20">
        <f t="shared" si="57"/>
        <v>0</v>
      </c>
      <c r="DC1035" s="4">
        <v>45431</v>
      </c>
      <c r="DD1035" s="19">
        <f t="shared" si="56"/>
        <v>0</v>
      </c>
    </row>
    <row r="1036" spans="106:108" ht="18.75" hidden="1" customHeight="1">
      <c r="DB1036" s="20">
        <f t="shared" si="57"/>
        <v>0</v>
      </c>
      <c r="DC1036" s="4">
        <v>45438</v>
      </c>
      <c r="DD1036" s="19">
        <f t="shared" si="56"/>
        <v>0</v>
      </c>
    </row>
    <row r="1037" spans="106:108" ht="18.75" hidden="1" customHeight="1">
      <c r="DB1037" s="20">
        <f t="shared" si="57"/>
        <v>0</v>
      </c>
      <c r="DC1037" s="4">
        <v>45445</v>
      </c>
      <c r="DD1037" s="19">
        <f t="shared" si="56"/>
        <v>0</v>
      </c>
    </row>
    <row r="1038" spans="106:108" ht="18.75" hidden="1" customHeight="1">
      <c r="DB1038" s="20">
        <f t="shared" si="57"/>
        <v>0</v>
      </c>
      <c r="DC1038" s="4">
        <v>45452</v>
      </c>
      <c r="DD1038" s="19">
        <f t="shared" si="56"/>
        <v>0</v>
      </c>
    </row>
    <row r="1039" spans="106:108" ht="18.75" hidden="1" customHeight="1">
      <c r="DB1039" s="20">
        <f t="shared" si="57"/>
        <v>0</v>
      </c>
      <c r="DC1039" s="4">
        <v>45459</v>
      </c>
      <c r="DD1039" s="19">
        <f t="shared" si="56"/>
        <v>0</v>
      </c>
    </row>
    <row r="1040" spans="106:108" ht="18.75" hidden="1" customHeight="1">
      <c r="DB1040" s="20">
        <f t="shared" si="57"/>
        <v>0</v>
      </c>
      <c r="DC1040" s="4">
        <v>45466</v>
      </c>
      <c r="DD1040" s="19">
        <f t="shared" si="56"/>
        <v>0</v>
      </c>
    </row>
    <row r="1041" spans="106:108" ht="18.75" hidden="1" customHeight="1">
      <c r="DB1041" s="20">
        <f t="shared" si="57"/>
        <v>0</v>
      </c>
      <c r="DC1041" s="4">
        <v>45473</v>
      </c>
      <c r="DD1041" s="19">
        <f t="shared" si="56"/>
        <v>0</v>
      </c>
    </row>
    <row r="1042" spans="106:108" ht="18.75" hidden="1" customHeight="1">
      <c r="DB1042" s="20">
        <f t="shared" si="57"/>
        <v>0</v>
      </c>
      <c r="DC1042" s="4">
        <v>45480</v>
      </c>
      <c r="DD1042" s="19">
        <f t="shared" si="56"/>
        <v>0</v>
      </c>
    </row>
    <row r="1043" spans="106:108" ht="18.75" hidden="1" customHeight="1">
      <c r="DB1043" s="20">
        <f t="shared" si="57"/>
        <v>0</v>
      </c>
      <c r="DC1043" s="4">
        <v>45487</v>
      </c>
      <c r="DD1043" s="19">
        <f t="shared" si="56"/>
        <v>0</v>
      </c>
    </row>
    <row r="1044" spans="106:108" ht="18.75" hidden="1" customHeight="1">
      <c r="DB1044" s="20">
        <f t="shared" si="57"/>
        <v>0</v>
      </c>
      <c r="DC1044" s="4">
        <v>45494</v>
      </c>
      <c r="DD1044" s="19">
        <f t="shared" si="56"/>
        <v>0</v>
      </c>
    </row>
    <row r="1045" spans="106:108" ht="18.75" hidden="1" customHeight="1">
      <c r="DB1045" s="20">
        <f t="shared" si="57"/>
        <v>0</v>
      </c>
      <c r="DC1045" s="4">
        <v>45501</v>
      </c>
      <c r="DD1045" s="19">
        <f t="shared" si="56"/>
        <v>0</v>
      </c>
    </row>
    <row r="1046" spans="106:108" ht="18.75" hidden="1" customHeight="1">
      <c r="DB1046" s="20">
        <f t="shared" si="57"/>
        <v>0</v>
      </c>
      <c r="DC1046" s="4">
        <v>45508</v>
      </c>
      <c r="DD1046" s="19">
        <f t="shared" si="56"/>
        <v>0</v>
      </c>
    </row>
    <row r="1047" spans="106:108" ht="18.75" hidden="1" customHeight="1">
      <c r="DB1047" s="20">
        <f t="shared" si="57"/>
        <v>0</v>
      </c>
      <c r="DC1047" s="4">
        <v>45515</v>
      </c>
      <c r="DD1047" s="19">
        <f t="shared" ref="DD1047:DD1110" si="58">IF(DB1047=DC1047,2,0)</f>
        <v>0</v>
      </c>
    </row>
    <row r="1048" spans="106:108" ht="18.75" hidden="1" customHeight="1">
      <c r="DB1048" s="20">
        <f t="shared" ref="DB1048:DB1111" si="59">DB1047</f>
        <v>0</v>
      </c>
      <c r="DC1048" s="4">
        <v>45522</v>
      </c>
      <c r="DD1048" s="19">
        <f t="shared" si="58"/>
        <v>0</v>
      </c>
    </row>
    <row r="1049" spans="106:108" ht="18.75" hidden="1" customHeight="1">
      <c r="DB1049" s="20">
        <f t="shared" si="59"/>
        <v>0</v>
      </c>
      <c r="DC1049" s="4">
        <v>45529</v>
      </c>
      <c r="DD1049" s="19">
        <f t="shared" si="58"/>
        <v>0</v>
      </c>
    </row>
    <row r="1050" spans="106:108" ht="18.75" hidden="1" customHeight="1">
      <c r="DB1050" s="20">
        <f t="shared" si="59"/>
        <v>0</v>
      </c>
      <c r="DC1050" s="4">
        <v>45536</v>
      </c>
      <c r="DD1050" s="19">
        <f t="shared" si="58"/>
        <v>0</v>
      </c>
    </row>
    <row r="1051" spans="106:108" ht="18.75" hidden="1" customHeight="1">
      <c r="DB1051" s="20">
        <f t="shared" si="59"/>
        <v>0</v>
      </c>
      <c r="DC1051" s="4">
        <v>45543</v>
      </c>
      <c r="DD1051" s="19">
        <f t="shared" si="58"/>
        <v>0</v>
      </c>
    </row>
    <row r="1052" spans="106:108" ht="18.75" hidden="1" customHeight="1">
      <c r="DB1052" s="20">
        <f t="shared" si="59"/>
        <v>0</v>
      </c>
      <c r="DC1052" s="4">
        <v>45550</v>
      </c>
      <c r="DD1052" s="19">
        <f t="shared" si="58"/>
        <v>0</v>
      </c>
    </row>
    <row r="1053" spans="106:108" ht="18.75" hidden="1" customHeight="1">
      <c r="DB1053" s="20">
        <f t="shared" si="59"/>
        <v>0</v>
      </c>
      <c r="DC1053" s="4">
        <v>45557</v>
      </c>
      <c r="DD1053" s="19">
        <f t="shared" si="58"/>
        <v>0</v>
      </c>
    </row>
    <row r="1054" spans="106:108" ht="18.75" hidden="1" customHeight="1">
      <c r="DB1054" s="20">
        <f t="shared" si="59"/>
        <v>0</v>
      </c>
      <c r="DC1054" s="4">
        <v>45564</v>
      </c>
      <c r="DD1054" s="19">
        <f t="shared" si="58"/>
        <v>0</v>
      </c>
    </row>
    <row r="1055" spans="106:108" ht="18.75" hidden="1" customHeight="1">
      <c r="DB1055" s="20">
        <f t="shared" si="59"/>
        <v>0</v>
      </c>
      <c r="DC1055" s="4">
        <v>45571</v>
      </c>
      <c r="DD1055" s="19">
        <f t="shared" si="58"/>
        <v>0</v>
      </c>
    </row>
    <row r="1056" spans="106:108" ht="18.75" hidden="1" customHeight="1">
      <c r="DB1056" s="20">
        <f t="shared" si="59"/>
        <v>0</v>
      </c>
      <c r="DC1056" s="4">
        <v>45578</v>
      </c>
      <c r="DD1056" s="19">
        <f t="shared" si="58"/>
        <v>0</v>
      </c>
    </row>
    <row r="1057" spans="106:108" ht="18.75" hidden="1" customHeight="1">
      <c r="DB1057" s="20">
        <f t="shared" si="59"/>
        <v>0</v>
      </c>
      <c r="DC1057" s="4">
        <v>45585</v>
      </c>
      <c r="DD1057" s="19">
        <f t="shared" si="58"/>
        <v>0</v>
      </c>
    </row>
    <row r="1058" spans="106:108" ht="18.75" hidden="1" customHeight="1">
      <c r="DB1058" s="20">
        <f t="shared" si="59"/>
        <v>0</v>
      </c>
      <c r="DC1058" s="4">
        <v>45592</v>
      </c>
      <c r="DD1058" s="19">
        <f t="shared" si="58"/>
        <v>0</v>
      </c>
    </row>
    <row r="1059" spans="106:108" ht="18.75" hidden="1" customHeight="1">
      <c r="DB1059" s="20">
        <f t="shared" si="59"/>
        <v>0</v>
      </c>
      <c r="DC1059" s="4">
        <v>45599</v>
      </c>
      <c r="DD1059" s="19">
        <f t="shared" si="58"/>
        <v>0</v>
      </c>
    </row>
    <row r="1060" spans="106:108" ht="18.75" hidden="1" customHeight="1">
      <c r="DB1060" s="20">
        <f t="shared" si="59"/>
        <v>0</v>
      </c>
      <c r="DC1060" s="4">
        <v>45606</v>
      </c>
      <c r="DD1060" s="19">
        <f t="shared" si="58"/>
        <v>0</v>
      </c>
    </row>
    <row r="1061" spans="106:108" ht="18.75" hidden="1" customHeight="1">
      <c r="DB1061" s="20">
        <f t="shared" si="59"/>
        <v>0</v>
      </c>
      <c r="DC1061" s="4">
        <v>45613</v>
      </c>
      <c r="DD1061" s="19">
        <f t="shared" si="58"/>
        <v>0</v>
      </c>
    </row>
    <row r="1062" spans="106:108" ht="18.75" hidden="1" customHeight="1">
      <c r="DB1062" s="20">
        <f t="shared" si="59"/>
        <v>0</v>
      </c>
      <c r="DC1062" s="4">
        <v>45620</v>
      </c>
      <c r="DD1062" s="19">
        <f t="shared" si="58"/>
        <v>0</v>
      </c>
    </row>
    <row r="1063" spans="106:108" ht="18.75" hidden="1" customHeight="1">
      <c r="DB1063" s="20">
        <f t="shared" si="59"/>
        <v>0</v>
      </c>
      <c r="DC1063" s="4">
        <v>45627</v>
      </c>
      <c r="DD1063" s="19">
        <f t="shared" si="58"/>
        <v>0</v>
      </c>
    </row>
    <row r="1064" spans="106:108" ht="18.75" hidden="1" customHeight="1">
      <c r="DB1064" s="20">
        <f t="shared" si="59"/>
        <v>0</v>
      </c>
      <c r="DC1064" s="4">
        <v>45634</v>
      </c>
      <c r="DD1064" s="19">
        <f t="shared" si="58"/>
        <v>0</v>
      </c>
    </row>
    <row r="1065" spans="106:108" ht="18.75" hidden="1" customHeight="1">
      <c r="DB1065" s="20">
        <f t="shared" si="59"/>
        <v>0</v>
      </c>
      <c r="DC1065" s="4">
        <v>45641</v>
      </c>
      <c r="DD1065" s="19">
        <f t="shared" si="58"/>
        <v>0</v>
      </c>
    </row>
    <row r="1066" spans="106:108" ht="18.75" hidden="1" customHeight="1">
      <c r="DB1066" s="20">
        <f t="shared" si="59"/>
        <v>0</v>
      </c>
      <c r="DC1066" s="4">
        <v>45648</v>
      </c>
      <c r="DD1066" s="19">
        <f t="shared" si="58"/>
        <v>0</v>
      </c>
    </row>
    <row r="1067" spans="106:108" ht="18.75" hidden="1" customHeight="1">
      <c r="DB1067" s="20">
        <f t="shared" si="59"/>
        <v>0</v>
      </c>
      <c r="DC1067" s="4">
        <v>45655</v>
      </c>
      <c r="DD1067" s="19">
        <f t="shared" si="58"/>
        <v>0</v>
      </c>
    </row>
    <row r="1068" spans="106:108" ht="18.75" hidden="1" customHeight="1">
      <c r="DB1068" s="20">
        <f t="shared" si="59"/>
        <v>0</v>
      </c>
      <c r="DC1068" s="4">
        <v>45662</v>
      </c>
      <c r="DD1068" s="19">
        <f t="shared" si="58"/>
        <v>0</v>
      </c>
    </row>
    <row r="1069" spans="106:108" ht="18.75" hidden="1" customHeight="1">
      <c r="DB1069" s="20">
        <f t="shared" si="59"/>
        <v>0</v>
      </c>
      <c r="DC1069" s="4">
        <v>45669</v>
      </c>
      <c r="DD1069" s="19">
        <f t="shared" si="58"/>
        <v>0</v>
      </c>
    </row>
    <row r="1070" spans="106:108" ht="18.75" hidden="1" customHeight="1">
      <c r="DB1070" s="20">
        <f t="shared" si="59"/>
        <v>0</v>
      </c>
      <c r="DC1070" s="4">
        <v>45676</v>
      </c>
      <c r="DD1070" s="19">
        <f t="shared" si="58"/>
        <v>0</v>
      </c>
    </row>
    <row r="1071" spans="106:108" ht="18.75" hidden="1" customHeight="1">
      <c r="DB1071" s="20">
        <f t="shared" si="59"/>
        <v>0</v>
      </c>
      <c r="DC1071" s="4">
        <v>45683</v>
      </c>
      <c r="DD1071" s="19">
        <f t="shared" si="58"/>
        <v>0</v>
      </c>
    </row>
    <row r="1072" spans="106:108" ht="18.75" hidden="1" customHeight="1">
      <c r="DB1072" s="20">
        <f t="shared" si="59"/>
        <v>0</v>
      </c>
      <c r="DC1072" s="4">
        <v>45690</v>
      </c>
      <c r="DD1072" s="19">
        <f t="shared" si="58"/>
        <v>0</v>
      </c>
    </row>
    <row r="1073" spans="106:108" ht="18.75" hidden="1" customHeight="1">
      <c r="DB1073" s="20">
        <f t="shared" si="59"/>
        <v>0</v>
      </c>
      <c r="DC1073" s="4">
        <v>45697</v>
      </c>
      <c r="DD1073" s="19">
        <f t="shared" si="58"/>
        <v>0</v>
      </c>
    </row>
    <row r="1074" spans="106:108" ht="18.75" hidden="1" customHeight="1">
      <c r="DB1074" s="20">
        <f t="shared" si="59"/>
        <v>0</v>
      </c>
      <c r="DC1074" s="4">
        <v>45704</v>
      </c>
      <c r="DD1074" s="19">
        <f t="shared" si="58"/>
        <v>0</v>
      </c>
    </row>
    <row r="1075" spans="106:108" ht="18.75" hidden="1" customHeight="1">
      <c r="DB1075" s="20">
        <f t="shared" si="59"/>
        <v>0</v>
      </c>
      <c r="DC1075" s="4">
        <v>45711</v>
      </c>
      <c r="DD1075" s="19">
        <f t="shared" si="58"/>
        <v>0</v>
      </c>
    </row>
    <row r="1076" spans="106:108" ht="18.75" hidden="1" customHeight="1">
      <c r="DB1076" s="20">
        <f t="shared" si="59"/>
        <v>0</v>
      </c>
      <c r="DC1076" s="4">
        <v>45718</v>
      </c>
      <c r="DD1076" s="19">
        <f t="shared" si="58"/>
        <v>0</v>
      </c>
    </row>
    <row r="1077" spans="106:108" ht="18.75" hidden="1" customHeight="1">
      <c r="DB1077" s="20">
        <f t="shared" si="59"/>
        <v>0</v>
      </c>
      <c r="DC1077" s="4">
        <v>45725</v>
      </c>
      <c r="DD1077" s="19">
        <f t="shared" si="58"/>
        <v>0</v>
      </c>
    </row>
    <row r="1078" spans="106:108" ht="18.75" hidden="1" customHeight="1">
      <c r="DB1078" s="20">
        <f t="shared" si="59"/>
        <v>0</v>
      </c>
      <c r="DC1078" s="4">
        <v>45732</v>
      </c>
      <c r="DD1078" s="19">
        <f t="shared" si="58"/>
        <v>0</v>
      </c>
    </row>
    <row r="1079" spans="106:108" ht="18.75" hidden="1" customHeight="1">
      <c r="DB1079" s="20">
        <f t="shared" si="59"/>
        <v>0</v>
      </c>
      <c r="DC1079" s="4">
        <v>45739</v>
      </c>
      <c r="DD1079" s="19">
        <f t="shared" si="58"/>
        <v>0</v>
      </c>
    </row>
    <row r="1080" spans="106:108" ht="18.75" hidden="1" customHeight="1">
      <c r="DB1080" s="20">
        <f t="shared" si="59"/>
        <v>0</v>
      </c>
      <c r="DC1080" s="4">
        <v>45746</v>
      </c>
      <c r="DD1080" s="19">
        <f t="shared" si="58"/>
        <v>0</v>
      </c>
    </row>
    <row r="1081" spans="106:108" ht="18.75" hidden="1" customHeight="1">
      <c r="DB1081" s="20">
        <f t="shared" si="59"/>
        <v>0</v>
      </c>
      <c r="DC1081" s="4">
        <v>45753</v>
      </c>
      <c r="DD1081" s="19">
        <f t="shared" si="58"/>
        <v>0</v>
      </c>
    </row>
    <row r="1082" spans="106:108" ht="18.75" hidden="1" customHeight="1">
      <c r="DB1082" s="20">
        <f t="shared" si="59"/>
        <v>0</v>
      </c>
      <c r="DC1082" s="4">
        <v>45760</v>
      </c>
      <c r="DD1082" s="19">
        <f t="shared" si="58"/>
        <v>0</v>
      </c>
    </row>
    <row r="1083" spans="106:108" ht="18.75" hidden="1" customHeight="1">
      <c r="DB1083" s="20">
        <f t="shared" si="59"/>
        <v>0</v>
      </c>
      <c r="DC1083" s="4">
        <v>45767</v>
      </c>
      <c r="DD1083" s="19">
        <f t="shared" si="58"/>
        <v>0</v>
      </c>
    </row>
    <row r="1084" spans="106:108" ht="18.75" hidden="1" customHeight="1">
      <c r="DB1084" s="20">
        <f t="shared" si="59"/>
        <v>0</v>
      </c>
      <c r="DC1084" s="4">
        <v>45774</v>
      </c>
      <c r="DD1084" s="19">
        <f t="shared" si="58"/>
        <v>0</v>
      </c>
    </row>
    <row r="1085" spans="106:108" ht="18.75" hidden="1" customHeight="1">
      <c r="DB1085" s="20">
        <f t="shared" si="59"/>
        <v>0</v>
      </c>
      <c r="DC1085" s="4">
        <v>45781</v>
      </c>
      <c r="DD1085" s="19">
        <f t="shared" si="58"/>
        <v>0</v>
      </c>
    </row>
    <row r="1086" spans="106:108" ht="18.75" hidden="1" customHeight="1">
      <c r="DB1086" s="20">
        <f t="shared" si="59"/>
        <v>0</v>
      </c>
      <c r="DC1086" s="4">
        <v>45788</v>
      </c>
      <c r="DD1086" s="19">
        <f t="shared" si="58"/>
        <v>0</v>
      </c>
    </row>
    <row r="1087" spans="106:108" ht="18.75" hidden="1" customHeight="1">
      <c r="DB1087" s="20">
        <f t="shared" si="59"/>
        <v>0</v>
      </c>
      <c r="DC1087" s="4">
        <v>45795</v>
      </c>
      <c r="DD1087" s="19">
        <f t="shared" si="58"/>
        <v>0</v>
      </c>
    </row>
    <row r="1088" spans="106:108" ht="18.75" hidden="1" customHeight="1">
      <c r="DB1088" s="20">
        <f t="shared" si="59"/>
        <v>0</v>
      </c>
      <c r="DC1088" s="4">
        <v>45802</v>
      </c>
      <c r="DD1088" s="19">
        <f t="shared" si="58"/>
        <v>0</v>
      </c>
    </row>
    <row r="1089" spans="106:108" ht="18.75" hidden="1" customHeight="1">
      <c r="DB1089" s="20">
        <f t="shared" si="59"/>
        <v>0</v>
      </c>
      <c r="DC1089" s="4">
        <v>45809</v>
      </c>
      <c r="DD1089" s="19">
        <f t="shared" si="58"/>
        <v>0</v>
      </c>
    </row>
    <row r="1090" spans="106:108" ht="18.75" hidden="1" customHeight="1">
      <c r="DB1090" s="20">
        <f t="shared" si="59"/>
        <v>0</v>
      </c>
      <c r="DC1090" s="4">
        <v>45816</v>
      </c>
      <c r="DD1090" s="19">
        <f t="shared" si="58"/>
        <v>0</v>
      </c>
    </row>
    <row r="1091" spans="106:108" ht="18.75" hidden="1" customHeight="1">
      <c r="DB1091" s="20">
        <f t="shared" si="59"/>
        <v>0</v>
      </c>
      <c r="DC1091" s="4">
        <v>45823</v>
      </c>
      <c r="DD1091" s="19">
        <f t="shared" si="58"/>
        <v>0</v>
      </c>
    </row>
    <row r="1092" spans="106:108" ht="18.75" hidden="1" customHeight="1">
      <c r="DB1092" s="20">
        <f t="shared" si="59"/>
        <v>0</v>
      </c>
      <c r="DC1092" s="4">
        <v>45830</v>
      </c>
      <c r="DD1092" s="19">
        <f t="shared" si="58"/>
        <v>0</v>
      </c>
    </row>
    <row r="1093" spans="106:108" ht="18.75" hidden="1" customHeight="1">
      <c r="DB1093" s="20">
        <f t="shared" si="59"/>
        <v>0</v>
      </c>
      <c r="DC1093" s="4">
        <v>45837</v>
      </c>
      <c r="DD1093" s="19">
        <f t="shared" si="58"/>
        <v>0</v>
      </c>
    </row>
    <row r="1094" spans="106:108" ht="18.75" hidden="1" customHeight="1">
      <c r="DB1094" s="20">
        <f t="shared" si="59"/>
        <v>0</v>
      </c>
      <c r="DC1094" s="4">
        <v>45844</v>
      </c>
      <c r="DD1094" s="19">
        <f t="shared" si="58"/>
        <v>0</v>
      </c>
    </row>
    <row r="1095" spans="106:108" ht="18.75" hidden="1" customHeight="1">
      <c r="DB1095" s="20">
        <f t="shared" si="59"/>
        <v>0</v>
      </c>
      <c r="DC1095" s="4">
        <v>45851</v>
      </c>
      <c r="DD1095" s="19">
        <f t="shared" si="58"/>
        <v>0</v>
      </c>
    </row>
    <row r="1096" spans="106:108" ht="18.75" hidden="1" customHeight="1">
      <c r="DB1096" s="20">
        <f t="shared" si="59"/>
        <v>0</v>
      </c>
      <c r="DC1096" s="4">
        <v>45858</v>
      </c>
      <c r="DD1096" s="19">
        <f t="shared" si="58"/>
        <v>0</v>
      </c>
    </row>
    <row r="1097" spans="106:108" ht="18.75" hidden="1" customHeight="1">
      <c r="DB1097" s="20">
        <f t="shared" si="59"/>
        <v>0</v>
      </c>
      <c r="DC1097" s="4">
        <v>45865</v>
      </c>
      <c r="DD1097" s="19">
        <f t="shared" si="58"/>
        <v>0</v>
      </c>
    </row>
    <row r="1098" spans="106:108" ht="18.75" hidden="1" customHeight="1">
      <c r="DB1098" s="20">
        <f t="shared" si="59"/>
        <v>0</v>
      </c>
      <c r="DC1098" s="4">
        <v>45872</v>
      </c>
      <c r="DD1098" s="19">
        <f t="shared" si="58"/>
        <v>0</v>
      </c>
    </row>
    <row r="1099" spans="106:108" ht="18.75" hidden="1" customHeight="1">
      <c r="DB1099" s="20">
        <f t="shared" si="59"/>
        <v>0</v>
      </c>
      <c r="DC1099" s="4">
        <v>45879</v>
      </c>
      <c r="DD1099" s="19">
        <f t="shared" si="58"/>
        <v>0</v>
      </c>
    </row>
    <row r="1100" spans="106:108" ht="18.75" hidden="1" customHeight="1">
      <c r="DB1100" s="20">
        <f t="shared" si="59"/>
        <v>0</v>
      </c>
      <c r="DC1100" s="4">
        <v>45886</v>
      </c>
      <c r="DD1100" s="19">
        <f t="shared" si="58"/>
        <v>0</v>
      </c>
    </row>
    <row r="1101" spans="106:108" ht="18.75" hidden="1" customHeight="1">
      <c r="DB1101" s="20">
        <f t="shared" si="59"/>
        <v>0</v>
      </c>
      <c r="DC1101" s="4">
        <v>45893</v>
      </c>
      <c r="DD1101" s="19">
        <f t="shared" si="58"/>
        <v>0</v>
      </c>
    </row>
    <row r="1102" spans="106:108" ht="18.75" hidden="1" customHeight="1">
      <c r="DB1102" s="20">
        <f t="shared" si="59"/>
        <v>0</v>
      </c>
      <c r="DC1102" s="4">
        <v>45900</v>
      </c>
      <c r="DD1102" s="19">
        <f t="shared" si="58"/>
        <v>0</v>
      </c>
    </row>
    <row r="1103" spans="106:108" ht="18.75" hidden="1" customHeight="1">
      <c r="DB1103" s="20">
        <f t="shared" si="59"/>
        <v>0</v>
      </c>
      <c r="DC1103" s="4">
        <v>45907</v>
      </c>
      <c r="DD1103" s="19">
        <f t="shared" si="58"/>
        <v>0</v>
      </c>
    </row>
    <row r="1104" spans="106:108" ht="18.75" hidden="1" customHeight="1">
      <c r="DB1104" s="20">
        <f t="shared" si="59"/>
        <v>0</v>
      </c>
      <c r="DC1104" s="4">
        <v>45914</v>
      </c>
      <c r="DD1104" s="19">
        <f t="shared" si="58"/>
        <v>0</v>
      </c>
    </row>
    <row r="1105" spans="106:108" ht="18.75" hidden="1" customHeight="1">
      <c r="DB1105" s="20">
        <f t="shared" si="59"/>
        <v>0</v>
      </c>
      <c r="DC1105" s="4">
        <v>45921</v>
      </c>
      <c r="DD1105" s="19">
        <f t="shared" si="58"/>
        <v>0</v>
      </c>
    </row>
    <row r="1106" spans="106:108" ht="18.75" hidden="1" customHeight="1">
      <c r="DB1106" s="20">
        <f t="shared" si="59"/>
        <v>0</v>
      </c>
      <c r="DC1106" s="4">
        <v>45928</v>
      </c>
      <c r="DD1106" s="19">
        <f t="shared" si="58"/>
        <v>0</v>
      </c>
    </row>
    <row r="1107" spans="106:108" ht="18.75" hidden="1" customHeight="1">
      <c r="DB1107" s="20">
        <f t="shared" si="59"/>
        <v>0</v>
      </c>
      <c r="DC1107" s="4">
        <v>45935</v>
      </c>
      <c r="DD1107" s="19">
        <f t="shared" si="58"/>
        <v>0</v>
      </c>
    </row>
    <row r="1108" spans="106:108" ht="18.75" hidden="1" customHeight="1">
      <c r="DB1108" s="20">
        <f t="shared" si="59"/>
        <v>0</v>
      </c>
      <c r="DC1108" s="4">
        <v>45942</v>
      </c>
      <c r="DD1108" s="19">
        <f t="shared" si="58"/>
        <v>0</v>
      </c>
    </row>
    <row r="1109" spans="106:108" ht="18.75" hidden="1" customHeight="1">
      <c r="DB1109" s="20">
        <f t="shared" si="59"/>
        <v>0</v>
      </c>
      <c r="DC1109" s="4">
        <v>45949</v>
      </c>
      <c r="DD1109" s="19">
        <f t="shared" si="58"/>
        <v>0</v>
      </c>
    </row>
    <row r="1110" spans="106:108" ht="18.75" hidden="1" customHeight="1">
      <c r="DB1110" s="20">
        <f t="shared" si="59"/>
        <v>0</v>
      </c>
      <c r="DC1110" s="4">
        <v>45956</v>
      </c>
      <c r="DD1110" s="19">
        <f t="shared" si="58"/>
        <v>0</v>
      </c>
    </row>
    <row r="1111" spans="106:108" ht="18.75" hidden="1" customHeight="1">
      <c r="DB1111" s="20">
        <f t="shared" si="59"/>
        <v>0</v>
      </c>
      <c r="DC1111" s="4">
        <v>45963</v>
      </c>
      <c r="DD1111" s="19">
        <f t="shared" ref="DD1111:DD1120" si="60">IF(DB1111=DC1111,2,0)</f>
        <v>0</v>
      </c>
    </row>
    <row r="1112" spans="106:108" ht="18.75" hidden="1" customHeight="1">
      <c r="DB1112" s="20">
        <f t="shared" ref="DB1112:DB1120" si="61">DB1111</f>
        <v>0</v>
      </c>
      <c r="DC1112" s="4">
        <v>45970</v>
      </c>
      <c r="DD1112" s="19">
        <f t="shared" si="60"/>
        <v>0</v>
      </c>
    </row>
    <row r="1113" spans="106:108" ht="18.75" hidden="1" customHeight="1">
      <c r="DB1113" s="20">
        <f t="shared" si="61"/>
        <v>0</v>
      </c>
      <c r="DC1113" s="4">
        <v>45977</v>
      </c>
      <c r="DD1113" s="19">
        <f t="shared" si="60"/>
        <v>0</v>
      </c>
    </row>
    <row r="1114" spans="106:108" ht="18.75" hidden="1" customHeight="1">
      <c r="DB1114" s="20">
        <f t="shared" si="61"/>
        <v>0</v>
      </c>
      <c r="DC1114" s="4">
        <v>45984</v>
      </c>
      <c r="DD1114" s="19">
        <f t="shared" si="60"/>
        <v>0</v>
      </c>
    </row>
    <row r="1115" spans="106:108" ht="18.75" hidden="1" customHeight="1">
      <c r="DB1115" s="20">
        <f t="shared" si="61"/>
        <v>0</v>
      </c>
      <c r="DC1115" s="4">
        <v>45991</v>
      </c>
      <c r="DD1115" s="19">
        <f t="shared" si="60"/>
        <v>0</v>
      </c>
    </row>
    <row r="1116" spans="106:108" ht="18.75" hidden="1" customHeight="1">
      <c r="DB1116" s="20">
        <f t="shared" si="61"/>
        <v>0</v>
      </c>
      <c r="DC1116" s="4">
        <v>45998</v>
      </c>
      <c r="DD1116" s="19">
        <f t="shared" si="60"/>
        <v>0</v>
      </c>
    </row>
    <row r="1117" spans="106:108" ht="18.75" hidden="1" customHeight="1">
      <c r="DB1117" s="20">
        <f t="shared" si="61"/>
        <v>0</v>
      </c>
      <c r="DC1117" s="4">
        <v>46005</v>
      </c>
      <c r="DD1117" s="19">
        <f t="shared" si="60"/>
        <v>0</v>
      </c>
    </row>
    <row r="1118" spans="106:108" ht="18.75" hidden="1" customHeight="1">
      <c r="DB1118" s="20">
        <f t="shared" si="61"/>
        <v>0</v>
      </c>
      <c r="DC1118" s="4">
        <v>46012</v>
      </c>
      <c r="DD1118" s="19">
        <f t="shared" si="60"/>
        <v>0</v>
      </c>
    </row>
    <row r="1119" spans="106:108" ht="18.75" hidden="1" customHeight="1">
      <c r="DB1119" s="20">
        <f t="shared" si="61"/>
        <v>0</v>
      </c>
      <c r="DC1119" s="4">
        <v>46019</v>
      </c>
      <c r="DD1119" s="19">
        <f t="shared" si="60"/>
        <v>0</v>
      </c>
    </row>
    <row r="1120" spans="106:108" ht="18.75" hidden="1" customHeight="1">
      <c r="DB1120" s="20">
        <f t="shared" si="61"/>
        <v>0</v>
      </c>
      <c r="DC1120" s="4">
        <v>46026</v>
      </c>
      <c r="DD1120" s="19">
        <f t="shared" si="60"/>
        <v>0</v>
      </c>
    </row>
    <row r="1121" spans="108:108" ht="12.75" hidden="1" customHeight="1">
      <c r="DD1121" s="3">
        <f>SUM(DD23:DD1120)</f>
        <v>0</v>
      </c>
    </row>
  </sheetData>
  <sheetProtection algorithmName="SHA-512" hashValue="JVuygLwGzHIz/gOlKUphHpF1/Tm68EuR3Dh3oz05dBWiaUejR8ASYZqoP10541Csye2VpXTvg1ep1Gy1V2Tyug==" saltValue="dGccl+JY0AB/it6UQp1L0g==" spinCount="100000" sheet="1" objects="1" scenarios="1"/>
  <mergeCells count="59">
    <mergeCell ref="M24:N24"/>
    <mergeCell ref="I27:J27"/>
    <mergeCell ref="M25:N27"/>
    <mergeCell ref="AU27:AZ28"/>
    <mergeCell ref="AU29:AZ30"/>
    <mergeCell ref="E8:E27"/>
    <mergeCell ref="AM40:AS40"/>
    <mergeCell ref="AU40:BA40"/>
    <mergeCell ref="AM49:AS49"/>
    <mergeCell ref="AU49:BA49"/>
    <mergeCell ref="AM31:AS31"/>
    <mergeCell ref="AU31:BA31"/>
    <mergeCell ref="AF24:AG24"/>
    <mergeCell ref="G38:K38"/>
    <mergeCell ref="AP27:AS28"/>
    <mergeCell ref="G40:K40"/>
    <mergeCell ref="G41:J42"/>
    <mergeCell ref="K42:N42"/>
    <mergeCell ref="K47:K50"/>
    <mergeCell ref="AV37:AY37"/>
    <mergeCell ref="AU33:AZ34"/>
    <mergeCell ref="AR37:AU37"/>
    <mergeCell ref="AL21:AT21"/>
    <mergeCell ref="AM67:AS67"/>
    <mergeCell ref="AU67:BA67"/>
    <mergeCell ref="BE70:BE74"/>
    <mergeCell ref="AM58:AS58"/>
    <mergeCell ref="AU58:BA58"/>
    <mergeCell ref="G52:H52"/>
    <mergeCell ref="I52:J52"/>
    <mergeCell ref="I25:J25"/>
    <mergeCell ref="I26:J26"/>
    <mergeCell ref="I24:K24"/>
    <mergeCell ref="I51:J51"/>
    <mergeCell ref="G47:G50"/>
    <mergeCell ref="H47:H48"/>
    <mergeCell ref="H49:H50"/>
    <mergeCell ref="G24:H24"/>
    <mergeCell ref="G19:K19"/>
    <mergeCell ref="AD22:AE22"/>
    <mergeCell ref="AM22:AS22"/>
    <mergeCell ref="AU22:BA22"/>
    <mergeCell ref="N21:N22"/>
    <mergeCell ref="T8:T27"/>
    <mergeCell ref="W20:AF20"/>
    <mergeCell ref="Y14:AC19"/>
    <mergeCell ref="G12:K12"/>
    <mergeCell ref="G13:J13"/>
    <mergeCell ref="G14:K14"/>
    <mergeCell ref="Y8:AC12"/>
    <mergeCell ref="G20:K20"/>
    <mergeCell ref="AD23:AE23"/>
    <mergeCell ref="AD24:AE24"/>
    <mergeCell ref="G21:K22"/>
    <mergeCell ref="BN6:BP6"/>
    <mergeCell ref="G8:K8"/>
    <mergeCell ref="G4:J4"/>
    <mergeCell ref="N4:N6"/>
    <mergeCell ref="G10:K10"/>
  </mergeCells>
  <conditionalFormatting sqref="AM31:BA32 AM22:BA26 AM27:AO28 AT27:AT28 AM29:AT30 BA27:BA30 AM35:BA74 AM33:AT34 BA33:BA34">
    <cfRule type="cellIs" dxfId="110" priority="17" operator="between">
      <formula>$BN$22</formula>
      <formula>$BN$41</formula>
    </cfRule>
  </conditionalFormatting>
  <conditionalFormatting sqref="Z22:Z70">
    <cfRule type="notContainsBlanks" dxfId="109" priority="16">
      <formula>LEN(TRIM(Z22))&gt;0</formula>
    </cfRule>
  </conditionalFormatting>
  <conditionalFormatting sqref="AB23:AB70">
    <cfRule type="cellIs" dxfId="108" priority="15" operator="lessThanOrEqual">
      <formula>$AH$74</formula>
    </cfRule>
  </conditionalFormatting>
  <conditionalFormatting sqref="AV37">
    <cfRule type="expression" dxfId="107" priority="14">
      <formula>$AM$13</formula>
    </cfRule>
  </conditionalFormatting>
  <conditionalFormatting sqref="AU27">
    <cfRule type="expression" dxfId="106" priority="13">
      <formula>$AM$15</formula>
    </cfRule>
  </conditionalFormatting>
  <conditionalFormatting sqref="AB22">
    <cfRule type="notContainsBlanks" dxfId="105" priority="18">
      <formula>LEN(TRIM(AB22))&gt;0</formula>
    </cfRule>
  </conditionalFormatting>
  <conditionalFormatting sqref="AC23">
    <cfRule type="notContainsBlanks" dxfId="104" priority="12">
      <formula>LEN(TRIM(AC23))&gt;0</formula>
    </cfRule>
  </conditionalFormatting>
  <conditionalFormatting sqref="R28:S28 K42">
    <cfRule type="expression" dxfId="103" priority="11">
      <formula>$AM$15</formula>
    </cfRule>
  </conditionalFormatting>
  <conditionalFormatting sqref="AA22:AA70">
    <cfRule type="cellIs" dxfId="102" priority="19" operator="equal">
      <formula>$AH$74</formula>
    </cfRule>
  </conditionalFormatting>
  <conditionalFormatting sqref="B2:AG4 B5:M6 O5:AG6 L10:S10 F10:G10 F9:S9 F11:S14 F15:I17 K15:S17 J17 B28:F29 O28:AG29 F18:S20 M22 F21:G21 B9:D27 F22:F27 B30:AG36 B38:AG74 B37:F37 O37:AG37 AR37:AY37 L21:S21 O22:S27 U9:X10 U11:V15 AG11:AG17 U20:AG27 U19:W19 AG19 X15 B7:AG7 AD15:AE17 AD18:AG18 B8:Y8 AD8:AG10 U16:X18 Y14">
    <cfRule type="expression" dxfId="101" priority="10">
      <formula>$AO$35</formula>
    </cfRule>
  </conditionalFormatting>
  <conditionalFormatting sqref="AC24 X15 Y8 AD15:AE18 W16:X18 Y14">
    <cfRule type="expression" dxfId="100" priority="9">
      <formula>$AO$35</formula>
    </cfRule>
  </conditionalFormatting>
  <conditionalFormatting sqref="I25">
    <cfRule type="expression" dxfId="99" priority="8">
      <formula>$AO$35</formula>
    </cfRule>
  </conditionalFormatting>
  <conditionalFormatting sqref="K25">
    <cfRule type="expression" dxfId="98" priority="7">
      <formula>$AO$35</formula>
    </cfRule>
  </conditionalFormatting>
  <conditionalFormatting sqref="AU29">
    <cfRule type="expression" dxfId="97" priority="6">
      <formula>$AM$15</formula>
    </cfRule>
  </conditionalFormatting>
  <conditionalFormatting sqref="AU33">
    <cfRule type="expression" dxfId="96" priority="5">
      <formula>$AM$15</formula>
    </cfRule>
  </conditionalFormatting>
  <conditionalFormatting sqref="G25">
    <cfRule type="expression" dxfId="95" priority="4">
      <formula>$AO$35</formula>
    </cfRule>
  </conditionalFormatting>
  <conditionalFormatting sqref="G24:H24">
    <cfRule type="notContainsBlanks" dxfId="94" priority="3">
      <formula>LEN(TRIM(G24))&gt;0</formula>
    </cfRule>
  </conditionalFormatting>
  <conditionalFormatting sqref="H25:H27">
    <cfRule type="notContainsBlanks" dxfId="93" priority="22">
      <formula>LEN(TRIM(H25))&gt;0</formula>
    </cfRule>
  </conditionalFormatting>
  <conditionalFormatting sqref="G25:G27">
    <cfRule type="notContainsBlanks" dxfId="92" priority="1">
      <formula>LEN(TRIM(G25))&gt;0</formula>
    </cfRule>
  </conditionalFormatting>
  <dataValidations count="4">
    <dataValidation allowBlank="1" showInputMessage="1" showErrorMessage="1" errorTitle="Invalid Year" error="Enter a year from 1900 to 9999, or use the scroll bar to find a year." sqref="AM19:AM20" xr:uid="{00000000-0002-0000-0200-000000000000}"/>
    <dataValidation type="list" showInputMessage="1" showErrorMessage="1" sqref="BF88:BF89" xr:uid="{00000000-0002-0000-0200-000001000000}">
      <formula1>$AN$37:$AN$85</formula1>
    </dataValidation>
    <dataValidation type="list" allowBlank="1" showInputMessage="1" showErrorMessage="1" sqref="N17 N8" xr:uid="{00000000-0002-0000-0200-000002000000}">
      <formula1>$CO$19:$CO$69</formula1>
    </dataValidation>
    <dataValidation type="list" allowBlank="1" showInputMessage="1" showErrorMessage="1" sqref="N21:N22" xr:uid="{D7AAFC2A-6A1E-474E-ABD4-0E94E34DB56F}">
      <formula1>$AR$32:$AR$34</formula1>
    </dataValidation>
  </dataValidations>
  <printOptions horizontalCentered="1" verticalCentered="1"/>
  <pageMargins left="0.5" right="0.5" top="0.5" bottom="0.5" header="0.3" footer="0.3"/>
  <pageSetup scale="44" orientation="landscape" r:id="rId1"/>
  <ignoredErrors>
    <ignoredError sqref="AU33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</sheetPr>
  <dimension ref="A1:MIN558"/>
  <sheetViews>
    <sheetView showRowColHeaders="0" zoomScaleNormal="100" workbookViewId="0">
      <selection activeCell="C5" sqref="C5"/>
    </sheetView>
  </sheetViews>
  <sheetFormatPr defaultColWidth="0" defaultRowHeight="14.4"/>
  <cols>
    <col min="1" max="1" width="3.109375" style="137" customWidth="1"/>
    <col min="2" max="2" width="3.44140625" style="137" customWidth="1"/>
    <col min="3" max="3" width="14.109375" style="137" customWidth="1"/>
    <col min="4" max="4" width="13.88671875" style="137" customWidth="1"/>
    <col min="5" max="5" width="45.44140625" style="137" customWidth="1"/>
    <col min="6" max="6" width="3.109375" style="137" customWidth="1"/>
    <col min="7" max="7" width="81.44140625" style="137" customWidth="1"/>
    <col min="8" max="8" width="4.44140625" style="141" customWidth="1"/>
    <col min="9" max="9" width="26.44140625" style="138" customWidth="1"/>
    <col min="10" max="10" width="26.44140625" style="139" hidden="1"/>
    <col min="11" max="11" width="96.44140625" style="139" hidden="1"/>
    <col min="12" max="15" width="26.44140625" style="139" hidden="1"/>
    <col min="16" max="16" width="36" style="139" hidden="1"/>
    <col min="17" max="18" width="26.44140625" style="139" hidden="1"/>
    <col min="19" max="19" width="62.44140625" style="139" hidden="1"/>
    <col min="20" max="21" width="9.109375" style="139" hidden="1"/>
    <col min="22" max="22" width="35.44140625" style="140" hidden="1"/>
    <col min="23" max="23" width="50.44140625" style="139" hidden="1"/>
    <col min="24" max="25" width="9.109375" style="139" hidden="1"/>
    <col min="26" max="26" width="54.44140625" style="139" hidden="1"/>
    <col min="27" max="27" width="9.109375" style="138" hidden="1"/>
    <col min="28" max="48" width="0" style="138" hidden="1"/>
    <col min="49" max="9036" width="0" style="137" hidden="1"/>
    <col min="9037" max="16384" width="26.44140625" style="137" hidden="1"/>
  </cols>
  <sheetData>
    <row r="1" spans="1:34" ht="15" thickBot="1">
      <c r="A1" s="138"/>
      <c r="B1" s="138"/>
      <c r="C1" s="138"/>
      <c r="D1" s="138"/>
      <c r="E1" s="138"/>
      <c r="F1" s="138"/>
      <c r="G1" s="138"/>
      <c r="H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spans="1:34" s="138" customFormat="1" ht="15" thickTop="1">
      <c r="B2" s="190"/>
      <c r="C2" s="189"/>
      <c r="D2" s="189"/>
      <c r="E2" s="189"/>
      <c r="F2" s="189"/>
      <c r="G2" s="189"/>
      <c r="H2" s="188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40"/>
      <c r="W2" s="139"/>
      <c r="X2" s="139"/>
      <c r="Y2" s="139"/>
      <c r="Z2" s="139"/>
    </row>
    <row r="3" spans="1:34" s="138" customFormat="1" ht="57" customHeight="1">
      <c r="B3" s="159"/>
      <c r="C3" s="2370" t="s">
        <v>404</v>
      </c>
      <c r="D3" s="2370"/>
      <c r="E3" s="2370"/>
      <c r="F3" s="187"/>
      <c r="G3" s="1443"/>
      <c r="H3" s="157"/>
      <c r="J3" s="137" t="s">
        <v>405</v>
      </c>
      <c r="K3" s="137" t="s">
        <v>406</v>
      </c>
      <c r="L3" s="137">
        <f t="shared" ref="L3:L34" si="0">COUNTIF(D:D,J3)</f>
        <v>0</v>
      </c>
      <c r="M3" s="137" t="str">
        <f t="shared" ref="M3:M42" si="1">IF(L3=0,"",IF(L3=1,CONCATENATE(K3,N:N),IF(L3&gt;=2,CONCATENATE(K3," ",O3))))</f>
        <v/>
      </c>
      <c r="N3" s="137" t="s">
        <v>407</v>
      </c>
      <c r="O3" s="137" t="str">
        <f t="shared" ref="O3:O29" si="2">(IFERROR(LOOKUP(L3,Q:Q,P:P),""))</f>
        <v/>
      </c>
      <c r="P3" s="137"/>
      <c r="Q3" s="137"/>
      <c r="R3" s="137"/>
      <c r="S3" s="137"/>
      <c r="T3" s="137"/>
      <c r="U3" s="137"/>
      <c r="V3" s="144"/>
      <c r="W3" s="137" t="s">
        <v>408</v>
      </c>
      <c r="X3" s="137">
        <v>1</v>
      </c>
      <c r="Y3" s="137"/>
      <c r="Z3" s="137"/>
    </row>
    <row r="4" spans="1:34" s="138" customFormat="1" ht="15.6">
      <c r="B4" s="159"/>
      <c r="C4" s="185" t="s">
        <v>409</v>
      </c>
      <c r="D4" s="186" t="s">
        <v>410</v>
      </c>
      <c r="E4" s="185" t="s">
        <v>411</v>
      </c>
      <c r="F4" s="184"/>
      <c r="G4" s="183" t="str">
        <f>TRIM(L95  &amp; " "&amp; K98 &amp; " " &amp; D92 &amp; " " &amp;K99)</f>
        <v>0 of the 0 awards are displayed below in precedence</v>
      </c>
      <c r="H4" s="157"/>
      <c r="J4" s="137" t="s">
        <v>412</v>
      </c>
      <c r="K4" s="137" t="s">
        <v>413</v>
      </c>
      <c r="L4" s="137">
        <f t="shared" si="0"/>
        <v>0</v>
      </c>
      <c r="M4" s="137" t="str">
        <f t="shared" si="1"/>
        <v/>
      </c>
      <c r="N4" s="137" t="s">
        <v>407</v>
      </c>
      <c r="O4" s="137" t="str">
        <f t="shared" si="2"/>
        <v/>
      </c>
      <c r="P4" s="137" t="s">
        <v>414</v>
      </c>
      <c r="Q4" s="137">
        <v>2</v>
      </c>
      <c r="R4" s="137"/>
      <c r="S4" s="137" t="s">
        <v>415</v>
      </c>
      <c r="T4" s="137">
        <v>2</v>
      </c>
      <c r="U4" s="168" t="s">
        <v>416</v>
      </c>
      <c r="V4" s="167" t="e">
        <f>INDEX(C:C,MATCH("CGSD",D:D,0))</f>
        <v>#N/A</v>
      </c>
      <c r="W4" s="137" t="s">
        <v>417</v>
      </c>
      <c r="X4" s="137">
        <v>2</v>
      </c>
      <c r="Y4" s="137"/>
      <c r="Z4" s="137"/>
    </row>
    <row r="5" spans="1:34" s="138" customFormat="1" ht="17.25" customHeight="1">
      <c r="B5" s="159"/>
      <c r="C5" s="722"/>
      <c r="D5" s="723"/>
      <c r="E5" s="724"/>
      <c r="F5" s="141"/>
      <c r="G5" s="2371" t="str">
        <f>TRIM(M3&amp;M4&amp;M5&amp;M6&amp;M7&amp;M8&amp;M9&amp;M10&amp;M11&amp;M12&amp;M13&amp;M14&amp;M15&amp;M16&amp;M17&amp;M18&amp;M19&amp;M20&amp;M21&amp;M22&amp;M23&amp;M24&amp;M25&amp;M26&amp;M27&amp;M28&amp;M29&amp;M30&amp;M31&amp;M32&amp;M33&amp;M34&amp;M35&amp;M36&amp;M37&amp;M38&amp;M39&amp;M40&amp;M41&amp;M42&amp;M43&amp;M44&amp;M45&amp;M46&amp;M47&amp;M48&amp;M49&amp;M50&amp;M51&amp;M52&amp;M53&amp;M54&amp;M55&amp;M56&amp;M57&amp;M58&amp;M59&amp;M60&amp;M61&amp;M62&amp;M63&amp;M64&amp;M65&amp;M66&amp;M67&amp;M68&amp;M69&amp;M70&amp;M71&amp;M72&amp;M73&amp;M74&amp;M75&amp;M76&amp;M77&amp;M78&amp;M79&amp;M80&amp;M81&amp;M82&amp;M83&amp;M85&amp;M86&amp;O90&amp;O93&amp;O99)</f>
        <v/>
      </c>
      <c r="H5" s="157"/>
      <c r="J5" s="137" t="s">
        <v>418</v>
      </c>
      <c r="K5" s="137" t="s">
        <v>419</v>
      </c>
      <c r="L5" s="137">
        <f t="shared" si="0"/>
        <v>0</v>
      </c>
      <c r="M5" s="137" t="str">
        <f t="shared" si="1"/>
        <v/>
      </c>
      <c r="N5" s="137" t="s">
        <v>407</v>
      </c>
      <c r="O5" s="137" t="str">
        <f t="shared" si="2"/>
        <v/>
      </c>
      <c r="P5" s="137" t="s">
        <v>420</v>
      </c>
      <c r="Q5" s="137">
        <v>3</v>
      </c>
      <c r="R5" s="137"/>
      <c r="S5" s="137" t="s">
        <v>421</v>
      </c>
      <c r="T5" s="137">
        <v>3</v>
      </c>
      <c r="U5" s="137"/>
      <c r="V5" s="144" t="e">
        <f>DATE(YEAR(V4),MONTH(V4),DAY(V4))</f>
        <v>#N/A</v>
      </c>
      <c r="W5" s="137" t="s">
        <v>422</v>
      </c>
      <c r="X5" s="137">
        <v>3</v>
      </c>
      <c r="Y5" s="137"/>
      <c r="Z5" s="137"/>
      <c r="AD5" s="182"/>
      <c r="AE5" s="179"/>
      <c r="AF5" s="181"/>
      <c r="AG5" s="180"/>
      <c r="AH5" s="179"/>
    </row>
    <row r="6" spans="1:34" s="138" customFormat="1">
      <c r="B6" s="159"/>
      <c r="C6" s="722"/>
      <c r="D6" s="723"/>
      <c r="E6" s="724"/>
      <c r="F6" s="141"/>
      <c r="G6" s="2371"/>
      <c r="H6" s="157"/>
      <c r="J6" s="137" t="s">
        <v>423</v>
      </c>
      <c r="K6" s="137" t="s">
        <v>424</v>
      </c>
      <c r="L6" s="137">
        <f t="shared" si="0"/>
        <v>0</v>
      </c>
      <c r="M6" s="137" t="str">
        <f t="shared" si="1"/>
        <v/>
      </c>
      <c r="N6" s="137" t="s">
        <v>407</v>
      </c>
      <c r="O6" s="137" t="str">
        <f t="shared" si="2"/>
        <v/>
      </c>
      <c r="P6" s="137" t="s">
        <v>425</v>
      </c>
      <c r="Q6" s="137">
        <v>4</v>
      </c>
      <c r="R6" s="137"/>
      <c r="S6" s="137" t="s">
        <v>426</v>
      </c>
      <c r="T6" s="137">
        <v>4</v>
      </c>
      <c r="U6" s="137"/>
      <c r="V6" s="144" t="e">
        <f>TEXT(V5,"YYYY MM DD")</f>
        <v>#N/A</v>
      </c>
      <c r="W6" s="137" t="s">
        <v>427</v>
      </c>
      <c r="X6" s="137">
        <v>4</v>
      </c>
      <c r="Y6" s="137"/>
      <c r="Z6" s="137"/>
    </row>
    <row r="7" spans="1:34" s="138" customFormat="1">
      <c r="B7" s="159"/>
      <c r="C7" s="722"/>
      <c r="D7" s="723"/>
      <c r="E7" s="724"/>
      <c r="F7" s="141"/>
      <c r="G7" s="2371"/>
      <c r="H7" s="157"/>
      <c r="J7" s="137" t="s">
        <v>428</v>
      </c>
      <c r="K7" s="137" t="s">
        <v>429</v>
      </c>
      <c r="L7" s="137">
        <f t="shared" si="0"/>
        <v>0</v>
      </c>
      <c r="M7" s="137" t="str">
        <f t="shared" si="1"/>
        <v/>
      </c>
      <c r="N7" s="137" t="s">
        <v>407</v>
      </c>
      <c r="O7" s="137" t="str">
        <f t="shared" si="2"/>
        <v/>
      </c>
      <c r="P7" s="137" t="s">
        <v>430</v>
      </c>
      <c r="Q7" s="137">
        <v>5</v>
      </c>
      <c r="R7" s="137"/>
      <c r="S7" s="137" t="s">
        <v>431</v>
      </c>
      <c r="T7" s="137">
        <v>5</v>
      </c>
      <c r="U7" s="137"/>
      <c r="V7" s="144" t="e">
        <f>DATE(YEAR(V4),DAY(V4),MONTH(V4))</f>
        <v>#N/A</v>
      </c>
      <c r="W7" s="137" t="s">
        <v>432</v>
      </c>
      <c r="X7" s="137">
        <v>5</v>
      </c>
      <c r="Y7" s="137"/>
      <c r="Z7" s="137"/>
    </row>
    <row r="8" spans="1:34" s="138" customFormat="1">
      <c r="B8" s="159"/>
      <c r="C8" s="722"/>
      <c r="D8" s="723"/>
      <c r="E8" s="724"/>
      <c r="F8" s="141"/>
      <c r="G8" s="2371"/>
      <c r="H8" s="157"/>
      <c r="J8" s="137" t="s">
        <v>433</v>
      </c>
      <c r="K8" s="137" t="s">
        <v>434</v>
      </c>
      <c r="L8" s="137">
        <f t="shared" si="0"/>
        <v>0</v>
      </c>
      <c r="M8" s="137" t="str">
        <f t="shared" si="1"/>
        <v/>
      </c>
      <c r="N8" s="137" t="s">
        <v>407</v>
      </c>
      <c r="O8" s="137" t="str">
        <f t="shared" si="2"/>
        <v/>
      </c>
      <c r="P8" s="137"/>
      <c r="Q8" s="137"/>
      <c r="R8" s="137"/>
      <c r="S8" s="137"/>
      <c r="T8" s="137"/>
      <c r="U8" s="137"/>
      <c r="V8" s="144" t="e">
        <f>TEXT(V7,"YYYY MM DD")</f>
        <v>#N/A</v>
      </c>
      <c r="W8" s="137"/>
      <c r="X8" s="137"/>
      <c r="Y8" s="137"/>
      <c r="Z8" s="137"/>
    </row>
    <row r="9" spans="1:34" s="138" customFormat="1">
      <c r="B9" s="159"/>
      <c r="C9" s="722"/>
      <c r="D9" s="723"/>
      <c r="E9" s="724"/>
      <c r="F9" s="141"/>
      <c r="G9" s="2371"/>
      <c r="H9" s="157"/>
      <c r="J9" s="137" t="s">
        <v>435</v>
      </c>
      <c r="K9" s="137" t="s">
        <v>436</v>
      </c>
      <c r="L9" s="137">
        <f t="shared" si="0"/>
        <v>0</v>
      </c>
      <c r="M9" s="137" t="str">
        <f t="shared" si="1"/>
        <v/>
      </c>
      <c r="N9" s="137" t="s">
        <v>407</v>
      </c>
      <c r="O9" s="137" t="str">
        <f t="shared" si="2"/>
        <v/>
      </c>
      <c r="P9" s="137" t="s">
        <v>437</v>
      </c>
      <c r="Q9" s="137">
        <v>6</v>
      </c>
      <c r="R9" s="137"/>
      <c r="S9" s="137" t="s">
        <v>438</v>
      </c>
      <c r="T9" s="137">
        <v>6</v>
      </c>
      <c r="U9" s="137"/>
      <c r="V9" s="144" t="e">
        <f>DAY(V5)</f>
        <v>#N/A</v>
      </c>
      <c r="W9" s="137" t="s">
        <v>439</v>
      </c>
      <c r="X9" s="137">
        <v>6</v>
      </c>
      <c r="Y9" s="137"/>
      <c r="Z9" s="137"/>
    </row>
    <row r="10" spans="1:34" s="138" customFormat="1">
      <c r="B10" s="159"/>
      <c r="C10" s="722"/>
      <c r="D10" s="723"/>
      <c r="E10" s="724"/>
      <c r="F10" s="141"/>
      <c r="G10" s="2371"/>
      <c r="H10" s="157"/>
      <c r="J10" s="137" t="s">
        <v>440</v>
      </c>
      <c r="K10" s="137" t="s">
        <v>441</v>
      </c>
      <c r="L10" s="137">
        <f t="shared" si="0"/>
        <v>0</v>
      </c>
      <c r="M10" s="137" t="str">
        <f t="shared" si="1"/>
        <v/>
      </c>
      <c r="N10" s="137" t="s">
        <v>407</v>
      </c>
      <c r="O10" s="137" t="str">
        <f t="shared" si="2"/>
        <v/>
      </c>
      <c r="P10" s="137" t="s">
        <v>442</v>
      </c>
      <c r="Q10" s="137">
        <v>7</v>
      </c>
      <c r="R10" s="137"/>
      <c r="S10" s="137" t="s">
        <v>443</v>
      </c>
      <c r="T10" s="137">
        <v>7</v>
      </c>
      <c r="U10" s="137"/>
      <c r="V10" s="144" t="e">
        <f>IF(V9&lt;12,V7,V5)</f>
        <v>#N/A</v>
      </c>
      <c r="W10" s="137" t="s">
        <v>444</v>
      </c>
      <c r="X10" s="137">
        <v>7</v>
      </c>
      <c r="Y10" s="137"/>
      <c r="Z10" s="137"/>
    </row>
    <row r="11" spans="1:34" s="138" customFormat="1">
      <c r="B11" s="159"/>
      <c r="C11" s="722"/>
      <c r="D11" s="723"/>
      <c r="E11" s="724"/>
      <c r="F11" s="141"/>
      <c r="G11" s="2371"/>
      <c r="H11" s="157"/>
      <c r="J11" s="137" t="s">
        <v>445</v>
      </c>
      <c r="K11" s="137" t="s">
        <v>446</v>
      </c>
      <c r="L11" s="137">
        <f t="shared" si="0"/>
        <v>0</v>
      </c>
      <c r="M11" s="137" t="str">
        <f t="shared" si="1"/>
        <v/>
      </c>
      <c r="N11" s="137" t="s">
        <v>407</v>
      </c>
      <c r="O11" s="137" t="str">
        <f t="shared" si="2"/>
        <v/>
      </c>
      <c r="P11" s="137" t="s">
        <v>447</v>
      </c>
      <c r="Q11" s="137">
        <v>8</v>
      </c>
      <c r="R11" s="137"/>
      <c r="S11" s="137" t="s">
        <v>448</v>
      </c>
      <c r="T11" s="137">
        <v>8</v>
      </c>
      <c r="U11" s="137"/>
      <c r="V11" s="144" t="e">
        <f>TEXT(V10, " YYYY MM DD")</f>
        <v>#N/A</v>
      </c>
      <c r="W11" s="137" t="s">
        <v>449</v>
      </c>
      <c r="X11" s="137">
        <v>8</v>
      </c>
      <c r="Y11" s="137"/>
      <c r="Z11" s="137"/>
    </row>
    <row r="12" spans="1:34" s="138" customFormat="1">
      <c r="B12" s="159"/>
      <c r="C12" s="722"/>
      <c r="D12" s="723"/>
      <c r="E12" s="724"/>
      <c r="F12" s="141"/>
      <c r="G12" s="2371"/>
      <c r="H12" s="157"/>
      <c r="J12" s="137" t="s">
        <v>450</v>
      </c>
      <c r="K12" s="137" t="s">
        <v>451</v>
      </c>
      <c r="L12" s="137">
        <f t="shared" si="0"/>
        <v>0</v>
      </c>
      <c r="M12" s="137" t="str">
        <f t="shared" si="1"/>
        <v/>
      </c>
      <c r="N12" s="137" t="s">
        <v>407</v>
      </c>
      <c r="O12" s="137" t="str">
        <f t="shared" si="2"/>
        <v/>
      </c>
      <c r="P12" s="137" t="s">
        <v>452</v>
      </c>
      <c r="Q12" s="137">
        <v>9</v>
      </c>
      <c r="R12" s="137"/>
      <c r="S12" s="137" t="s">
        <v>453</v>
      </c>
      <c r="T12" s="137">
        <v>9</v>
      </c>
      <c r="U12" s="137"/>
      <c r="V12" s="144" t="e">
        <f>CONCATENATE(V11,N3)</f>
        <v>#N/A</v>
      </c>
      <c r="W12" s="137" t="s">
        <v>454</v>
      </c>
      <c r="X12" s="137">
        <v>9</v>
      </c>
      <c r="Y12" s="137"/>
      <c r="Z12" s="137"/>
    </row>
    <row r="13" spans="1:34" s="138" customFormat="1">
      <c r="B13" s="159"/>
      <c r="C13" s="722"/>
      <c r="D13" s="723"/>
      <c r="E13" s="724"/>
      <c r="F13" s="141"/>
      <c r="G13" s="2371"/>
      <c r="H13" s="157"/>
      <c r="J13" s="137" t="s">
        <v>455</v>
      </c>
      <c r="K13" s="137" t="s">
        <v>456</v>
      </c>
      <c r="L13" s="137">
        <f t="shared" si="0"/>
        <v>0</v>
      </c>
      <c r="M13" s="137" t="str">
        <f t="shared" si="1"/>
        <v/>
      </c>
      <c r="N13" s="137" t="s">
        <v>407</v>
      </c>
      <c r="O13" s="137" t="str">
        <f t="shared" si="2"/>
        <v/>
      </c>
      <c r="P13" s="137" t="s">
        <v>457</v>
      </c>
      <c r="Q13" s="137">
        <v>10</v>
      </c>
      <c r="R13" s="137"/>
      <c r="S13" s="137" t="s">
        <v>458</v>
      </c>
      <c r="T13" s="137">
        <v>10</v>
      </c>
      <c r="U13" s="137"/>
      <c r="V13" s="144"/>
      <c r="W13" s="137" t="s">
        <v>459</v>
      </c>
      <c r="X13" s="137">
        <v>10</v>
      </c>
      <c r="Y13" s="137"/>
      <c r="Z13" s="137"/>
    </row>
    <row r="14" spans="1:34" s="138" customFormat="1">
      <c r="B14" s="159"/>
      <c r="C14" s="722"/>
      <c r="D14" s="723"/>
      <c r="E14" s="724"/>
      <c r="F14" s="141"/>
      <c r="G14" s="2371"/>
      <c r="H14" s="157"/>
      <c r="J14" s="137" t="s">
        <v>460</v>
      </c>
      <c r="K14" s="137" t="s">
        <v>461</v>
      </c>
      <c r="L14" s="137">
        <f t="shared" si="0"/>
        <v>0</v>
      </c>
      <c r="M14" s="168" t="str">
        <f t="shared" si="1"/>
        <v/>
      </c>
      <c r="N14" s="137" t="s">
        <v>407</v>
      </c>
      <c r="O14" s="137" t="str">
        <f t="shared" si="2"/>
        <v/>
      </c>
      <c r="P14" s="137" t="s">
        <v>462</v>
      </c>
      <c r="Q14" s="137">
        <v>11</v>
      </c>
      <c r="R14" s="137"/>
      <c r="S14" s="137" t="s">
        <v>463</v>
      </c>
      <c r="T14" s="137">
        <v>11</v>
      </c>
      <c r="U14" s="168" t="s">
        <v>464</v>
      </c>
      <c r="V14" s="167" t="e">
        <f>INDEX(C:C,MATCH("CGPS",D:D,0))</f>
        <v>#N/A</v>
      </c>
      <c r="W14" s="137" t="s">
        <v>465</v>
      </c>
      <c r="X14" s="137">
        <v>11</v>
      </c>
      <c r="Y14" s="137"/>
      <c r="Z14" s="137"/>
    </row>
    <row r="15" spans="1:34" s="138" customFormat="1">
      <c r="B15" s="159"/>
      <c r="C15" s="722"/>
      <c r="D15" s="723"/>
      <c r="E15" s="724"/>
      <c r="F15" s="141"/>
      <c r="G15" s="2371"/>
      <c r="H15" s="157"/>
      <c r="J15" s="137" t="s">
        <v>466</v>
      </c>
      <c r="K15" s="137" t="s">
        <v>467</v>
      </c>
      <c r="L15" s="137">
        <f t="shared" si="0"/>
        <v>0</v>
      </c>
      <c r="M15" s="137" t="str">
        <f t="shared" si="1"/>
        <v/>
      </c>
      <c r="N15" s="137" t="s">
        <v>407</v>
      </c>
      <c r="O15" s="137" t="str">
        <f t="shared" si="2"/>
        <v/>
      </c>
      <c r="P15" s="137" t="s">
        <v>468</v>
      </c>
      <c r="Q15" s="137">
        <v>12</v>
      </c>
      <c r="R15" s="137"/>
      <c r="S15" s="137" t="s">
        <v>469</v>
      </c>
      <c r="T15" s="137">
        <v>12</v>
      </c>
      <c r="U15" s="137"/>
      <c r="V15" s="169" t="e">
        <f>DATE(YEAR(V14),MONTH(V14),DAY(V14))</f>
        <v>#N/A</v>
      </c>
      <c r="W15" s="137"/>
      <c r="X15" s="137"/>
      <c r="Y15" s="137"/>
      <c r="Z15" s="137"/>
    </row>
    <row r="16" spans="1:34" s="138" customFormat="1">
      <c r="B16" s="159"/>
      <c r="C16" s="722"/>
      <c r="D16" s="723"/>
      <c r="E16" s="724"/>
      <c r="F16" s="141"/>
      <c r="G16" s="2371"/>
      <c r="H16" s="157"/>
      <c r="J16" s="137" t="s">
        <v>470</v>
      </c>
      <c r="K16" s="137" t="s">
        <v>471</v>
      </c>
      <c r="L16" s="137">
        <f t="shared" si="0"/>
        <v>0</v>
      </c>
      <c r="M16" s="137" t="str">
        <f t="shared" si="1"/>
        <v/>
      </c>
      <c r="N16" s="137" t="s">
        <v>407</v>
      </c>
      <c r="O16" s="137" t="str">
        <f t="shared" si="2"/>
        <v/>
      </c>
      <c r="P16" s="137" t="s">
        <v>472</v>
      </c>
      <c r="Q16" s="137">
        <v>13</v>
      </c>
      <c r="R16" s="137"/>
      <c r="S16" s="137" t="s">
        <v>473</v>
      </c>
      <c r="T16" s="137">
        <v>13</v>
      </c>
      <c r="U16" s="137"/>
      <c r="V16" s="169" t="e">
        <f>TEXT(V15,"YYYY MM DD")</f>
        <v>#N/A</v>
      </c>
      <c r="W16" s="137"/>
      <c r="X16" s="137"/>
      <c r="Y16" s="137"/>
      <c r="Z16" s="137"/>
    </row>
    <row r="17" spans="2:29" s="138" customFormat="1">
      <c r="B17" s="159"/>
      <c r="C17" s="722"/>
      <c r="D17" s="723"/>
      <c r="E17" s="724"/>
      <c r="F17" s="141"/>
      <c r="G17" s="2371"/>
      <c r="H17" s="157"/>
      <c r="J17" s="137" t="s">
        <v>474</v>
      </c>
      <c r="K17" s="137" t="s">
        <v>475</v>
      </c>
      <c r="L17" s="137">
        <f t="shared" si="0"/>
        <v>0</v>
      </c>
      <c r="M17" s="137" t="str">
        <f t="shared" si="1"/>
        <v/>
      </c>
      <c r="N17" s="137" t="s">
        <v>407</v>
      </c>
      <c r="O17" s="137" t="str">
        <f t="shared" si="2"/>
        <v/>
      </c>
      <c r="P17" s="137"/>
      <c r="Q17" s="137"/>
      <c r="R17" s="137"/>
      <c r="S17" s="137"/>
      <c r="T17" s="137"/>
      <c r="U17" s="137"/>
      <c r="V17" s="169" t="e">
        <f>DATE(YEAR(V14),DAY(V14),MONTH(V14))</f>
        <v>#N/A</v>
      </c>
      <c r="W17" s="144"/>
      <c r="X17" s="137"/>
      <c r="Y17" s="137"/>
      <c r="Z17" s="137"/>
    </row>
    <row r="18" spans="2:29" s="138" customFormat="1">
      <c r="B18" s="159"/>
      <c r="C18" s="722"/>
      <c r="D18" s="723"/>
      <c r="E18" s="724"/>
      <c r="F18" s="141"/>
      <c r="G18" s="2371"/>
      <c r="H18" s="157"/>
      <c r="J18" s="137" t="s">
        <v>476</v>
      </c>
      <c r="K18" s="137" t="s">
        <v>477</v>
      </c>
      <c r="L18" s="137">
        <f t="shared" si="0"/>
        <v>0</v>
      </c>
      <c r="M18" s="137" t="str">
        <f t="shared" si="1"/>
        <v/>
      </c>
      <c r="N18" s="137" t="s">
        <v>407</v>
      </c>
      <c r="O18" s="137" t="str">
        <f t="shared" si="2"/>
        <v/>
      </c>
      <c r="P18" s="137"/>
      <c r="Q18" s="137"/>
      <c r="R18" s="137"/>
      <c r="S18" s="137"/>
      <c r="T18" s="137"/>
      <c r="U18" s="137"/>
      <c r="V18" s="169" t="e">
        <f>TEXT(V17,"YYYY MM DD")</f>
        <v>#N/A</v>
      </c>
      <c r="W18" s="137"/>
      <c r="X18" s="137"/>
      <c r="Y18" s="137"/>
      <c r="Z18" s="137"/>
    </row>
    <row r="19" spans="2:29" s="138" customFormat="1">
      <c r="B19" s="159"/>
      <c r="C19" s="722"/>
      <c r="D19" s="723"/>
      <c r="E19" s="724"/>
      <c r="F19" s="141"/>
      <c r="G19" s="2371"/>
      <c r="H19" s="157"/>
      <c r="J19" s="137" t="s">
        <v>478</v>
      </c>
      <c r="K19" s="137" t="s">
        <v>479</v>
      </c>
      <c r="L19" s="137">
        <f t="shared" si="0"/>
        <v>0</v>
      </c>
      <c r="M19" s="137" t="str">
        <f t="shared" si="1"/>
        <v/>
      </c>
      <c r="N19" s="137" t="s">
        <v>407</v>
      </c>
      <c r="O19" s="137" t="str">
        <f t="shared" si="2"/>
        <v/>
      </c>
      <c r="P19" s="137"/>
      <c r="Q19" s="137"/>
      <c r="R19" s="137"/>
      <c r="S19" s="137"/>
      <c r="T19" s="137"/>
      <c r="U19" s="137"/>
      <c r="V19" s="169" t="e">
        <f>DAY(V15)</f>
        <v>#N/A</v>
      </c>
      <c r="W19" s="144"/>
      <c r="X19" s="137"/>
      <c r="Y19" s="137"/>
      <c r="Z19" s="137"/>
    </row>
    <row r="20" spans="2:29" s="138" customFormat="1">
      <c r="B20" s="159"/>
      <c r="C20" s="722"/>
      <c r="D20" s="723"/>
      <c r="E20" s="724"/>
      <c r="F20" s="141"/>
      <c r="G20" s="2371"/>
      <c r="H20" s="157"/>
      <c r="J20" s="137" t="s">
        <v>480</v>
      </c>
      <c r="K20" s="137" t="s">
        <v>481</v>
      </c>
      <c r="L20" s="137">
        <f t="shared" si="0"/>
        <v>0</v>
      </c>
      <c r="M20" s="137" t="str">
        <f t="shared" si="1"/>
        <v/>
      </c>
      <c r="N20" s="137" t="s">
        <v>407</v>
      </c>
      <c r="O20" s="137" t="str">
        <f t="shared" si="2"/>
        <v/>
      </c>
      <c r="P20" s="137"/>
      <c r="Q20" s="137"/>
      <c r="R20" s="137"/>
      <c r="S20" s="137"/>
      <c r="T20" s="137"/>
      <c r="U20" s="160"/>
      <c r="V20" s="169" t="e">
        <f>IF(V19&lt;12,V17,V15)</f>
        <v>#N/A</v>
      </c>
      <c r="W20" s="137"/>
      <c r="X20" s="137"/>
      <c r="Y20" s="137"/>
      <c r="Z20" s="137"/>
    </row>
    <row r="21" spans="2:29" s="138" customFormat="1">
      <c r="B21" s="159"/>
      <c r="C21" s="722"/>
      <c r="D21" s="723"/>
      <c r="E21" s="724"/>
      <c r="F21" s="141"/>
      <c r="G21" s="2371"/>
      <c r="H21" s="157"/>
      <c r="J21" s="137" t="s">
        <v>482</v>
      </c>
      <c r="K21" s="137" t="s">
        <v>483</v>
      </c>
      <c r="L21" s="137">
        <f t="shared" si="0"/>
        <v>0</v>
      </c>
      <c r="M21" s="137" t="str">
        <f t="shared" si="1"/>
        <v/>
      </c>
      <c r="N21" s="137" t="s">
        <v>407</v>
      </c>
      <c r="O21" s="137" t="str">
        <f t="shared" si="2"/>
        <v/>
      </c>
      <c r="P21" s="137"/>
      <c r="Q21" s="137"/>
      <c r="R21" s="137"/>
      <c r="S21" s="137"/>
      <c r="T21" s="137"/>
      <c r="U21" s="137"/>
      <c r="V21" s="169" t="e">
        <f>TEXT(V20," YYYY MM DD")</f>
        <v>#N/A</v>
      </c>
      <c r="W21" s="137"/>
      <c r="X21" s="137"/>
      <c r="Y21" s="137"/>
      <c r="Z21" s="137"/>
    </row>
    <row r="22" spans="2:29" s="138" customFormat="1">
      <c r="B22" s="159"/>
      <c r="C22" s="722"/>
      <c r="D22" s="723"/>
      <c r="E22" s="724"/>
      <c r="F22" s="141"/>
      <c r="G22" s="2371"/>
      <c r="H22" s="157"/>
      <c r="J22" s="137" t="s">
        <v>484</v>
      </c>
      <c r="K22" s="137" t="s">
        <v>485</v>
      </c>
      <c r="L22" s="137">
        <f t="shared" si="0"/>
        <v>0</v>
      </c>
      <c r="M22" s="137" t="str">
        <f t="shared" si="1"/>
        <v/>
      </c>
      <c r="N22" s="137" t="s">
        <v>407</v>
      </c>
      <c r="O22" s="137" t="str">
        <f t="shared" si="2"/>
        <v/>
      </c>
      <c r="P22" s="137"/>
      <c r="Q22" s="137"/>
      <c r="R22" s="137"/>
      <c r="S22" s="137"/>
      <c r="T22" s="137"/>
      <c r="U22" s="137"/>
      <c r="V22" s="169" t="e">
        <f>CONCATENATE(V21,N3)</f>
        <v>#N/A</v>
      </c>
      <c r="W22" s="144"/>
      <c r="X22" s="137"/>
      <c r="Y22" s="137"/>
      <c r="Z22" s="137"/>
    </row>
    <row r="23" spans="2:29" s="138" customFormat="1">
      <c r="B23" s="159"/>
      <c r="C23" s="722"/>
      <c r="D23" s="723"/>
      <c r="E23" s="724"/>
      <c r="F23" s="141"/>
      <c r="G23" s="2371"/>
      <c r="H23" s="157"/>
      <c r="J23" s="137" t="s">
        <v>486</v>
      </c>
      <c r="K23" s="137" t="s">
        <v>487</v>
      </c>
      <c r="L23" s="137">
        <f t="shared" si="0"/>
        <v>0</v>
      </c>
      <c r="M23" s="137" t="str">
        <f t="shared" si="1"/>
        <v/>
      </c>
      <c r="N23" s="137" t="s">
        <v>407</v>
      </c>
      <c r="O23" s="137" t="str">
        <f t="shared" si="2"/>
        <v/>
      </c>
      <c r="P23" s="137"/>
      <c r="Q23" s="137"/>
      <c r="R23" s="137"/>
      <c r="S23" s="137"/>
      <c r="T23" s="137"/>
      <c r="U23" s="137"/>
      <c r="V23" s="169"/>
      <c r="W23" s="144"/>
      <c r="X23" s="137"/>
      <c r="Y23" s="137"/>
      <c r="Z23" s="137"/>
    </row>
    <row r="24" spans="2:29" s="138" customFormat="1">
      <c r="B24" s="159"/>
      <c r="C24" s="722"/>
      <c r="D24" s="723"/>
      <c r="E24" s="724"/>
      <c r="F24" s="141"/>
      <c r="G24" s="2371"/>
      <c r="H24" s="157"/>
      <c r="J24" s="137" t="s">
        <v>488</v>
      </c>
      <c r="K24" s="137" t="s">
        <v>489</v>
      </c>
      <c r="L24" s="137">
        <f t="shared" si="0"/>
        <v>0</v>
      </c>
      <c r="M24" s="137" t="str">
        <f t="shared" si="1"/>
        <v/>
      </c>
      <c r="N24" s="137" t="s">
        <v>407</v>
      </c>
      <c r="O24" s="137" t="str">
        <f t="shared" si="2"/>
        <v/>
      </c>
      <c r="P24" s="137"/>
      <c r="Q24" s="137"/>
      <c r="R24" s="137"/>
      <c r="S24" s="137"/>
      <c r="T24" s="137"/>
      <c r="U24" s="168" t="s">
        <v>490</v>
      </c>
      <c r="V24" s="167" t="e">
        <f>INDEX(C:C,MATCH("CGPU",D:D,0))</f>
        <v>#N/A</v>
      </c>
      <c r="W24" s="137"/>
      <c r="X24" s="137"/>
      <c r="Y24" s="137"/>
      <c r="Z24" s="137"/>
    </row>
    <row r="25" spans="2:29" s="138" customFormat="1">
      <c r="B25" s="159"/>
      <c r="C25" s="722"/>
      <c r="D25" s="723"/>
      <c r="E25" s="724"/>
      <c r="F25" s="141"/>
      <c r="G25" s="2371"/>
      <c r="H25" s="157"/>
      <c r="J25" s="137" t="s">
        <v>491</v>
      </c>
      <c r="K25" s="137" t="s">
        <v>492</v>
      </c>
      <c r="L25" s="137">
        <f t="shared" si="0"/>
        <v>0</v>
      </c>
      <c r="M25" s="137" t="str">
        <f t="shared" si="1"/>
        <v/>
      </c>
      <c r="N25" s="137" t="s">
        <v>407</v>
      </c>
      <c r="O25" s="137" t="str">
        <f t="shared" si="2"/>
        <v/>
      </c>
      <c r="P25" s="137"/>
      <c r="Q25" s="137"/>
      <c r="R25" s="137"/>
      <c r="S25" s="137"/>
      <c r="T25" s="137"/>
      <c r="U25" s="160"/>
      <c r="V25" s="144" t="e">
        <f>DATE(YEAR(V24),MONTH(V24),DAY(V24))</f>
        <v>#N/A</v>
      </c>
      <c r="W25" s="137"/>
      <c r="X25" s="137"/>
      <c r="Y25" s="137"/>
      <c r="Z25" s="137"/>
    </row>
    <row r="26" spans="2:29" s="138" customFormat="1">
      <c r="B26" s="159"/>
      <c r="C26" s="722"/>
      <c r="D26" s="723"/>
      <c r="E26" s="724"/>
      <c r="F26" s="141"/>
      <c r="G26" s="2371"/>
      <c r="H26" s="157"/>
      <c r="J26" s="137" t="s">
        <v>493</v>
      </c>
      <c r="K26" s="137" t="s">
        <v>494</v>
      </c>
      <c r="L26" s="137">
        <f t="shared" si="0"/>
        <v>0</v>
      </c>
      <c r="M26" s="137" t="str">
        <f t="shared" si="1"/>
        <v/>
      </c>
      <c r="N26" s="137" t="s">
        <v>407</v>
      </c>
      <c r="O26" s="137" t="str">
        <f t="shared" si="2"/>
        <v/>
      </c>
      <c r="P26" s="137"/>
      <c r="Q26" s="137"/>
      <c r="R26" s="137"/>
      <c r="S26" s="137"/>
      <c r="T26" s="137"/>
      <c r="U26" s="137"/>
      <c r="V26" s="144" t="e">
        <f>TEXT(V25,"YYYY MM DD")</f>
        <v>#N/A</v>
      </c>
      <c r="W26" s="137"/>
      <c r="X26" s="137"/>
      <c r="Y26" s="137"/>
      <c r="Z26" s="137"/>
    </row>
    <row r="27" spans="2:29" s="138" customFormat="1">
      <c r="B27" s="159"/>
      <c r="C27" s="722"/>
      <c r="D27" s="723"/>
      <c r="E27" s="724"/>
      <c r="F27" s="141"/>
      <c r="G27" s="2371"/>
      <c r="H27" s="157"/>
      <c r="J27" s="137" t="s">
        <v>495</v>
      </c>
      <c r="K27" s="137" t="s">
        <v>496</v>
      </c>
      <c r="L27" s="137">
        <f t="shared" si="0"/>
        <v>0</v>
      </c>
      <c r="M27" s="137" t="str">
        <f t="shared" si="1"/>
        <v/>
      </c>
      <c r="N27" s="137" t="s">
        <v>407</v>
      </c>
      <c r="O27" s="137" t="str">
        <f t="shared" si="2"/>
        <v/>
      </c>
      <c r="P27" s="137"/>
      <c r="Q27" s="137"/>
      <c r="R27" s="137"/>
      <c r="S27" s="137"/>
      <c r="T27" s="137"/>
      <c r="U27" s="160"/>
      <c r="V27" s="144" t="e">
        <f>DATE(YEAR(V24),DAY(V24),MONTH(V24))</f>
        <v>#N/A</v>
      </c>
      <c r="W27" s="137"/>
      <c r="X27" s="137"/>
      <c r="Y27" s="137"/>
      <c r="Z27" s="137"/>
    </row>
    <row r="28" spans="2:29" s="138" customFormat="1" ht="15.6">
      <c r="B28" s="159"/>
      <c r="C28" s="722"/>
      <c r="D28" s="723"/>
      <c r="E28" s="724"/>
      <c r="F28" s="173"/>
      <c r="G28" s="2371"/>
      <c r="H28" s="157"/>
      <c r="J28" s="137" t="s">
        <v>497</v>
      </c>
      <c r="K28" s="137" t="s">
        <v>498</v>
      </c>
      <c r="L28" s="137">
        <f t="shared" si="0"/>
        <v>0</v>
      </c>
      <c r="M28" s="137" t="str">
        <f t="shared" si="1"/>
        <v/>
      </c>
      <c r="N28" s="137" t="s">
        <v>407</v>
      </c>
      <c r="O28" s="137" t="str">
        <f t="shared" si="2"/>
        <v/>
      </c>
      <c r="P28" s="137"/>
      <c r="Q28" s="137"/>
      <c r="R28" s="137"/>
      <c r="S28" s="137"/>
      <c r="T28" s="137"/>
      <c r="U28" s="137"/>
      <c r="V28" s="144" t="e">
        <f>TEXT(V27,"YYYY MM DD")</f>
        <v>#N/A</v>
      </c>
      <c r="W28" s="137"/>
      <c r="X28" s="137"/>
      <c r="Y28" s="137"/>
      <c r="Z28" s="137"/>
      <c r="AC28" s="178"/>
    </row>
    <row r="29" spans="2:29" s="138" customFormat="1">
      <c r="B29" s="159"/>
      <c r="C29" s="177"/>
      <c r="D29" s="176"/>
      <c r="E29" s="176"/>
      <c r="F29" s="173"/>
      <c r="G29" s="2371"/>
      <c r="H29" s="157"/>
      <c r="J29" s="160" t="s">
        <v>499</v>
      </c>
      <c r="K29" s="137" t="s">
        <v>500</v>
      </c>
      <c r="L29" s="137">
        <f t="shared" si="0"/>
        <v>0</v>
      </c>
      <c r="M29" s="137" t="str">
        <f t="shared" si="1"/>
        <v/>
      </c>
      <c r="N29" s="137" t="s">
        <v>407</v>
      </c>
      <c r="O29" s="137" t="str">
        <f t="shared" si="2"/>
        <v/>
      </c>
      <c r="P29" s="137"/>
      <c r="Q29" s="137"/>
      <c r="R29" s="137"/>
      <c r="S29" s="137"/>
      <c r="T29" s="137"/>
      <c r="U29" s="137"/>
      <c r="V29" s="144" t="e">
        <f>DAY(V25)</f>
        <v>#N/A</v>
      </c>
      <c r="W29" s="137"/>
      <c r="X29" s="137"/>
      <c r="Y29" s="137"/>
      <c r="Z29" s="137"/>
    </row>
    <row r="30" spans="2:29" s="138" customFormat="1">
      <c r="B30" s="159"/>
      <c r="C30" s="177"/>
      <c r="D30" s="176"/>
      <c r="E30" s="176"/>
      <c r="F30" s="173"/>
      <c r="G30" s="2371"/>
      <c r="H30" s="157"/>
      <c r="J30" s="137" t="s">
        <v>501</v>
      </c>
      <c r="K30" s="137" t="s">
        <v>502</v>
      </c>
      <c r="L30" s="137">
        <f t="shared" si="0"/>
        <v>0</v>
      </c>
      <c r="M30" s="137" t="str">
        <f t="shared" si="1"/>
        <v/>
      </c>
      <c r="N30" s="137" t="s">
        <v>407</v>
      </c>
      <c r="O30" s="137"/>
      <c r="P30" s="137"/>
      <c r="Q30" s="137"/>
      <c r="R30" s="137"/>
      <c r="S30" s="137"/>
      <c r="T30" s="137"/>
      <c r="U30" s="137"/>
      <c r="V30" s="144" t="e">
        <f>IF(V29&lt;12,V27,V25)</f>
        <v>#N/A</v>
      </c>
      <c r="W30" s="175"/>
      <c r="X30" s="137"/>
      <c r="Y30" s="137"/>
      <c r="Z30" s="137"/>
    </row>
    <row r="31" spans="2:29" s="138" customFormat="1">
      <c r="B31" s="159"/>
      <c r="C31" s="163"/>
      <c r="D31" s="158"/>
      <c r="E31" s="161"/>
      <c r="F31" s="173"/>
      <c r="G31" s="2371"/>
      <c r="H31" s="157"/>
      <c r="J31" s="137" t="s">
        <v>503</v>
      </c>
      <c r="K31" s="137" t="s">
        <v>504</v>
      </c>
      <c r="L31" s="137">
        <f t="shared" si="0"/>
        <v>0</v>
      </c>
      <c r="M31" s="137" t="str">
        <f t="shared" si="1"/>
        <v/>
      </c>
      <c r="N31" s="137" t="s">
        <v>407</v>
      </c>
      <c r="O31" s="137" t="str">
        <f t="shared" ref="O31:O42" si="3">(IFERROR(LOOKUP(L31,Q:Q,P:P),""))</f>
        <v/>
      </c>
      <c r="P31" s="137"/>
      <c r="Q31" s="137"/>
      <c r="R31" s="137"/>
      <c r="S31" s="137"/>
      <c r="T31" s="137"/>
      <c r="U31" s="137"/>
      <c r="V31" s="144" t="e">
        <f>TEXT(V30, " YYYY MM DD")</f>
        <v>#N/A</v>
      </c>
      <c r="W31" s="137"/>
      <c r="X31" s="137"/>
      <c r="Y31" s="137"/>
      <c r="Z31" s="137"/>
    </row>
    <row r="32" spans="2:29" s="138" customFormat="1">
      <c r="B32" s="159"/>
      <c r="C32" s="162"/>
      <c r="D32" s="166"/>
      <c r="E32" s="161"/>
      <c r="F32" s="173"/>
      <c r="G32" s="2372"/>
      <c r="H32" s="157"/>
      <c r="J32" s="137" t="s">
        <v>505</v>
      </c>
      <c r="K32" s="137" t="s">
        <v>506</v>
      </c>
      <c r="L32" s="137">
        <f t="shared" si="0"/>
        <v>0</v>
      </c>
      <c r="M32" s="137" t="str">
        <f t="shared" si="1"/>
        <v/>
      </c>
      <c r="N32" s="137" t="s">
        <v>407</v>
      </c>
      <c r="O32" s="137" t="str">
        <f t="shared" si="3"/>
        <v/>
      </c>
      <c r="P32" s="137"/>
      <c r="Q32" s="137"/>
      <c r="R32" s="137"/>
      <c r="S32" s="137"/>
      <c r="T32" s="137"/>
      <c r="U32" s="137"/>
      <c r="V32" s="144" t="e">
        <f>CONCATENATE(V31,N3)</f>
        <v>#N/A</v>
      </c>
      <c r="W32" s="137"/>
      <c r="X32" s="137"/>
      <c r="Y32" s="137"/>
      <c r="Z32" s="137"/>
    </row>
    <row r="33" spans="2:26 9036:9036" s="138" customFormat="1">
      <c r="B33" s="159"/>
      <c r="C33" s="162"/>
      <c r="D33" s="158"/>
      <c r="E33" s="161"/>
      <c r="F33" s="173"/>
      <c r="G33" s="2372"/>
      <c r="H33" s="157"/>
      <c r="J33" s="137" t="s">
        <v>507</v>
      </c>
      <c r="K33" s="137" t="s">
        <v>508</v>
      </c>
      <c r="L33" s="137">
        <f t="shared" si="0"/>
        <v>0</v>
      </c>
      <c r="M33" s="137" t="str">
        <f t="shared" si="1"/>
        <v/>
      </c>
      <c r="N33" s="137" t="s">
        <v>407</v>
      </c>
      <c r="O33" s="137" t="str">
        <f t="shared" si="3"/>
        <v/>
      </c>
      <c r="P33" s="137"/>
      <c r="Q33" s="137"/>
      <c r="R33" s="137"/>
      <c r="S33" s="137"/>
      <c r="T33" s="137"/>
      <c r="U33" s="137"/>
      <c r="V33" s="144"/>
      <c r="W33" s="137"/>
      <c r="X33" s="137"/>
      <c r="Y33" s="137"/>
      <c r="Z33" s="137"/>
    </row>
    <row r="34" spans="2:26 9036:9036" s="138" customFormat="1">
      <c r="B34" s="159"/>
      <c r="C34" s="162"/>
      <c r="D34" s="158"/>
      <c r="E34" s="161"/>
      <c r="F34" s="173"/>
      <c r="G34" s="2372"/>
      <c r="H34" s="157"/>
      <c r="J34" s="137" t="s">
        <v>509</v>
      </c>
      <c r="K34" s="137" t="s">
        <v>510</v>
      </c>
      <c r="L34" s="137">
        <f t="shared" si="0"/>
        <v>0</v>
      </c>
      <c r="M34" s="137" t="str">
        <f t="shared" si="1"/>
        <v/>
      </c>
      <c r="N34" s="137" t="s">
        <v>407</v>
      </c>
      <c r="O34" s="137" t="str">
        <f t="shared" si="3"/>
        <v/>
      </c>
      <c r="P34" s="137"/>
      <c r="Q34" s="137"/>
      <c r="R34" s="137"/>
      <c r="S34" s="137"/>
      <c r="T34" s="137"/>
      <c r="U34" s="168" t="s">
        <v>511</v>
      </c>
      <c r="V34" s="167" t="e">
        <f>INDEX(C:C,MATCH("CGPV",D:D,0))</f>
        <v>#N/A</v>
      </c>
      <c r="W34" s="137"/>
      <c r="X34" s="137"/>
      <c r="Y34" s="137"/>
      <c r="Z34" s="137"/>
    </row>
    <row r="35" spans="2:26 9036:9036" s="138" customFormat="1">
      <c r="B35" s="159"/>
      <c r="C35" s="163"/>
      <c r="D35" s="158"/>
      <c r="E35" s="161"/>
      <c r="F35" s="173"/>
      <c r="G35" s="2372"/>
      <c r="H35" s="157"/>
      <c r="J35" s="137" t="s">
        <v>512</v>
      </c>
      <c r="K35" s="137" t="s">
        <v>513</v>
      </c>
      <c r="L35" s="137">
        <f t="shared" ref="L35:L66" si="4">COUNTIF(D:D,J35)</f>
        <v>0</v>
      </c>
      <c r="M35" s="137" t="str">
        <f t="shared" si="1"/>
        <v/>
      </c>
      <c r="N35" s="137" t="s">
        <v>407</v>
      </c>
      <c r="O35" s="137" t="str">
        <f t="shared" si="3"/>
        <v/>
      </c>
      <c r="P35" s="137"/>
      <c r="Q35" s="137"/>
      <c r="R35" s="137"/>
      <c r="S35" s="137"/>
      <c r="T35" s="137"/>
      <c r="U35" s="168"/>
      <c r="V35" s="169" t="e">
        <f>DATE(YEAR(V34),MONTH(V34),DAY(V34))</f>
        <v>#N/A</v>
      </c>
      <c r="W35" s="137"/>
      <c r="X35" s="137"/>
      <c r="Y35" s="137"/>
      <c r="Z35" s="137"/>
    </row>
    <row r="36" spans="2:26 9036:9036" s="138" customFormat="1">
      <c r="B36" s="159"/>
      <c r="C36" s="162"/>
      <c r="D36" s="158"/>
      <c r="E36" s="161"/>
      <c r="F36" s="173"/>
      <c r="G36" s="2372"/>
      <c r="H36" s="157"/>
      <c r="J36" s="137" t="s">
        <v>514</v>
      </c>
      <c r="K36" s="137" t="s">
        <v>515</v>
      </c>
      <c r="L36" s="137">
        <f t="shared" si="4"/>
        <v>0</v>
      </c>
      <c r="M36" s="137" t="str">
        <f t="shared" si="1"/>
        <v/>
      </c>
      <c r="N36" s="137" t="s">
        <v>407</v>
      </c>
      <c r="O36" s="137" t="str">
        <f t="shared" si="3"/>
        <v/>
      </c>
      <c r="P36" s="137"/>
      <c r="Q36" s="137"/>
      <c r="R36" s="137"/>
      <c r="S36" s="137"/>
      <c r="T36" s="137"/>
      <c r="U36" s="168"/>
      <c r="V36" s="169" t="e">
        <f>TEXT(V35,"YYYY MM DD")</f>
        <v>#N/A</v>
      </c>
      <c r="W36" s="137"/>
      <c r="X36" s="137"/>
      <c r="Y36" s="137"/>
      <c r="Z36" s="137"/>
    </row>
    <row r="37" spans="2:26 9036:9036" s="138" customFormat="1">
      <c r="B37" s="159"/>
      <c r="C37" s="162"/>
      <c r="D37" s="158"/>
      <c r="E37" s="161"/>
      <c r="F37" s="173"/>
      <c r="G37" s="2372"/>
      <c r="H37" s="157"/>
      <c r="J37" s="137" t="s">
        <v>516</v>
      </c>
      <c r="K37" s="137" t="s">
        <v>517</v>
      </c>
      <c r="L37" s="137">
        <f t="shared" si="4"/>
        <v>0</v>
      </c>
      <c r="M37" s="137" t="str">
        <f t="shared" si="1"/>
        <v/>
      </c>
      <c r="N37" s="137" t="s">
        <v>407</v>
      </c>
      <c r="O37" s="137" t="str">
        <f t="shared" si="3"/>
        <v/>
      </c>
      <c r="P37" s="137"/>
      <c r="Q37" s="137"/>
      <c r="R37" s="137"/>
      <c r="S37" s="137"/>
      <c r="T37" s="137"/>
      <c r="U37" s="168"/>
      <c r="V37" s="169" t="e">
        <f>DATE(YEAR(V34),DAY(V34),MONTH(V34))</f>
        <v>#N/A</v>
      </c>
      <c r="W37" s="137"/>
      <c r="X37" s="137"/>
      <c r="Y37" s="137"/>
      <c r="Z37" s="137"/>
      <c r="MIN37" s="174"/>
    </row>
    <row r="38" spans="2:26 9036:9036" s="138" customFormat="1">
      <c r="B38" s="159"/>
      <c r="C38" s="163"/>
      <c r="D38" s="158"/>
      <c r="E38" s="161"/>
      <c r="F38" s="173"/>
      <c r="G38" s="2372"/>
      <c r="H38" s="157"/>
      <c r="J38" s="160" t="s">
        <v>518</v>
      </c>
      <c r="K38" s="137" t="s">
        <v>519</v>
      </c>
      <c r="L38" s="137">
        <f t="shared" si="4"/>
        <v>0</v>
      </c>
      <c r="M38" s="137" t="str">
        <f t="shared" si="1"/>
        <v/>
      </c>
      <c r="N38" s="137" t="s">
        <v>407</v>
      </c>
      <c r="O38" s="137" t="str">
        <f t="shared" si="3"/>
        <v/>
      </c>
      <c r="P38" s="137"/>
      <c r="Q38" s="137"/>
      <c r="R38" s="137"/>
      <c r="S38" s="137"/>
      <c r="T38" s="137"/>
      <c r="U38" s="168"/>
      <c r="V38" s="169" t="e">
        <f>TEXT(V37,"YYYY MM DD")</f>
        <v>#N/A</v>
      </c>
      <c r="W38" s="137"/>
      <c r="X38" s="137"/>
      <c r="Y38" s="137"/>
      <c r="Z38" s="137"/>
    </row>
    <row r="39" spans="2:26 9036:9036" s="138" customFormat="1">
      <c r="B39" s="159"/>
      <c r="C39" s="162"/>
      <c r="D39" s="158"/>
      <c r="E39" s="161"/>
      <c r="F39" s="173"/>
      <c r="G39" s="2372"/>
      <c r="H39" s="157"/>
      <c r="J39" s="137" t="s">
        <v>520</v>
      </c>
      <c r="K39" s="137" t="s">
        <v>521</v>
      </c>
      <c r="L39" s="137">
        <f t="shared" si="4"/>
        <v>0</v>
      </c>
      <c r="M39" s="137" t="str">
        <f t="shared" si="1"/>
        <v/>
      </c>
      <c r="N39" s="137" t="s">
        <v>407</v>
      </c>
      <c r="O39" s="137" t="str">
        <f t="shared" si="3"/>
        <v/>
      </c>
      <c r="P39" s="137"/>
      <c r="Q39" s="137"/>
      <c r="R39" s="137"/>
      <c r="S39" s="137"/>
      <c r="T39" s="137"/>
      <c r="U39" s="168"/>
      <c r="V39" s="169" t="e">
        <f>DAY(V35)</f>
        <v>#N/A</v>
      </c>
      <c r="W39" s="137"/>
      <c r="X39" s="137"/>
      <c r="Y39" s="137"/>
      <c r="Z39" s="137"/>
    </row>
    <row r="40" spans="2:26 9036:9036" s="138" customFormat="1">
      <c r="B40" s="159"/>
      <c r="C40" s="162"/>
      <c r="D40" s="158"/>
      <c r="E40" s="161"/>
      <c r="F40" s="173"/>
      <c r="G40" s="2372"/>
      <c r="H40" s="157"/>
      <c r="J40" s="137" t="s">
        <v>522</v>
      </c>
      <c r="K40" s="137" t="s">
        <v>523</v>
      </c>
      <c r="L40" s="137">
        <f t="shared" si="4"/>
        <v>0</v>
      </c>
      <c r="M40" s="137" t="str">
        <f t="shared" si="1"/>
        <v/>
      </c>
      <c r="N40" s="137" t="s">
        <v>407</v>
      </c>
      <c r="O40" s="137" t="str">
        <f t="shared" si="3"/>
        <v/>
      </c>
      <c r="P40" s="137"/>
      <c r="Q40" s="137"/>
      <c r="R40" s="137"/>
      <c r="S40" s="137"/>
      <c r="T40" s="137"/>
      <c r="U40" s="168"/>
      <c r="V40" s="169" t="e">
        <f>IF(V39&lt;12,V37,V35)</f>
        <v>#N/A</v>
      </c>
      <c r="W40" s="137"/>
      <c r="X40" s="137"/>
      <c r="Y40" s="137"/>
      <c r="Z40" s="137"/>
    </row>
    <row r="41" spans="2:26 9036:9036" s="138" customFormat="1">
      <c r="B41" s="159"/>
      <c r="C41" s="162"/>
      <c r="D41" s="158"/>
      <c r="E41" s="161"/>
      <c r="F41" s="173"/>
      <c r="G41" s="2372"/>
      <c r="H41" s="157"/>
      <c r="J41" s="137" t="s">
        <v>524</v>
      </c>
      <c r="K41" s="137" t="s">
        <v>525</v>
      </c>
      <c r="L41" s="137">
        <f t="shared" si="4"/>
        <v>0</v>
      </c>
      <c r="M41" s="137" t="str">
        <f t="shared" si="1"/>
        <v/>
      </c>
      <c r="N41" s="137" t="s">
        <v>407</v>
      </c>
      <c r="O41" s="137" t="str">
        <f t="shared" si="3"/>
        <v/>
      </c>
      <c r="P41" s="137"/>
      <c r="Q41" s="137"/>
      <c r="R41" s="137"/>
      <c r="S41" s="137"/>
      <c r="T41" s="137"/>
      <c r="U41" s="137"/>
      <c r="V41" s="169" t="e">
        <f>TEXT(V40," YYYY MM DD")</f>
        <v>#N/A</v>
      </c>
      <c r="W41" s="137"/>
      <c r="X41" s="137"/>
      <c r="Y41" s="137"/>
      <c r="Z41" s="137"/>
    </row>
    <row r="42" spans="2:26 9036:9036" s="138" customFormat="1">
      <c r="B42" s="159"/>
      <c r="C42" s="162"/>
      <c r="D42" s="158"/>
      <c r="E42" s="161"/>
      <c r="F42" s="173"/>
      <c r="G42" s="2372"/>
      <c r="H42" s="157"/>
      <c r="J42" s="137" t="s">
        <v>526</v>
      </c>
      <c r="K42" s="137" t="s">
        <v>527</v>
      </c>
      <c r="L42" s="137">
        <f t="shared" si="4"/>
        <v>0</v>
      </c>
      <c r="M42" s="137" t="str">
        <f t="shared" si="1"/>
        <v/>
      </c>
      <c r="N42" s="137" t="s">
        <v>407</v>
      </c>
      <c r="O42" s="137" t="str">
        <f t="shared" si="3"/>
        <v/>
      </c>
      <c r="P42" s="137"/>
      <c r="Q42" s="137"/>
      <c r="R42" s="137"/>
      <c r="S42" s="137"/>
      <c r="T42" s="137"/>
      <c r="U42" s="137"/>
      <c r="V42" s="169" t="e">
        <f>CONCATENATE(V41,N3)</f>
        <v>#N/A</v>
      </c>
      <c r="W42" s="137"/>
      <c r="X42" s="137"/>
      <c r="Y42" s="137"/>
      <c r="Z42" s="137"/>
    </row>
    <row r="43" spans="2:26 9036:9036" s="138" customFormat="1">
      <c r="B43" s="159"/>
      <c r="C43" s="163"/>
      <c r="D43" s="158"/>
      <c r="E43" s="161"/>
      <c r="F43" s="173"/>
      <c r="G43" s="2372"/>
      <c r="H43" s="157"/>
      <c r="J43" s="160" t="s">
        <v>416</v>
      </c>
      <c r="K43" s="137" t="s">
        <v>528</v>
      </c>
      <c r="L43" s="137">
        <f t="shared" si="4"/>
        <v>0</v>
      </c>
      <c r="M43" s="172" t="str">
        <f>IF(L43=0,"",IF(L43&gt;=1,CONCATENATE(O43,K43,V12)))</f>
        <v/>
      </c>
      <c r="N43" s="137" t="s">
        <v>407</v>
      </c>
      <c r="O43" s="137" t="str">
        <f t="shared" ref="O43:O50" si="5">(IFERROR(LOOKUP(L43,X:X,W:W),""))</f>
        <v/>
      </c>
      <c r="P43" s="172"/>
      <c r="Q43" s="137"/>
      <c r="R43" s="137"/>
      <c r="S43" s="137"/>
      <c r="T43" s="137"/>
      <c r="U43" s="137"/>
      <c r="V43" s="169"/>
      <c r="W43" s="137"/>
      <c r="X43" s="137"/>
      <c r="Y43" s="137"/>
      <c r="Z43" s="137"/>
    </row>
    <row r="44" spans="2:26 9036:9036" s="138" customFormat="1">
      <c r="B44" s="159"/>
      <c r="C44" s="162"/>
      <c r="D44" s="166"/>
      <c r="E44" s="161"/>
      <c r="F44" s="173"/>
      <c r="G44" s="2372"/>
      <c r="H44" s="157"/>
      <c r="J44" s="137" t="s">
        <v>464</v>
      </c>
      <c r="K44" s="137" t="s">
        <v>529</v>
      </c>
      <c r="L44" s="137">
        <f t="shared" si="4"/>
        <v>0</v>
      </c>
      <c r="M44" s="172" t="str">
        <f>IF(L44=0,"",IF(L44&gt;=1,CONCATENATE(O44,K44,V22)))</f>
        <v/>
      </c>
      <c r="N44" s="137" t="s">
        <v>407</v>
      </c>
      <c r="O44" s="137" t="str">
        <f t="shared" si="5"/>
        <v/>
      </c>
      <c r="P44" s="137"/>
      <c r="Q44" s="137"/>
      <c r="R44" s="137"/>
      <c r="S44" s="137"/>
      <c r="T44" s="137"/>
      <c r="U44" s="168" t="s">
        <v>530</v>
      </c>
      <c r="V44" s="167" t="e">
        <f>INDEX(C:C,MATCH("CGPT",D:D,0))</f>
        <v>#N/A</v>
      </c>
      <c r="W44" s="137"/>
      <c r="X44" s="137"/>
      <c r="Y44" s="137"/>
      <c r="Z44" s="137"/>
    </row>
    <row r="45" spans="2:26 9036:9036" s="138" customFormat="1">
      <c r="B45" s="159"/>
      <c r="C45" s="162"/>
      <c r="D45" s="166"/>
      <c r="E45" s="161"/>
      <c r="F45" s="173"/>
      <c r="G45" s="2372"/>
      <c r="H45" s="157"/>
      <c r="J45" s="160" t="s">
        <v>490</v>
      </c>
      <c r="K45" s="137" t="s">
        <v>531</v>
      </c>
      <c r="L45" s="137">
        <f t="shared" si="4"/>
        <v>0</v>
      </c>
      <c r="M45" s="172" t="str">
        <f>IF(L45=0,"",IF(L45&gt;=1,CONCATENATE(O45,K45,V32)))</f>
        <v/>
      </c>
      <c r="N45" s="137" t="s">
        <v>407</v>
      </c>
      <c r="O45" s="137" t="str">
        <f t="shared" si="5"/>
        <v/>
      </c>
      <c r="P45" s="137"/>
      <c r="Q45" s="137"/>
      <c r="R45" s="137"/>
      <c r="S45" s="137"/>
      <c r="T45" s="137"/>
      <c r="U45" s="168"/>
      <c r="V45" s="169" t="e">
        <f>DATE(YEAR(V44),MONTH(V44),DAY(V44))</f>
        <v>#N/A</v>
      </c>
      <c r="W45" s="137"/>
      <c r="X45" s="137"/>
      <c r="Y45" s="137"/>
      <c r="Z45" s="137"/>
    </row>
    <row r="46" spans="2:26 9036:9036" s="138" customFormat="1">
      <c r="B46" s="159"/>
      <c r="C46" s="163"/>
      <c r="D46" s="158"/>
      <c r="E46" s="161"/>
      <c r="F46" s="141"/>
      <c r="G46" s="2372"/>
      <c r="H46" s="157"/>
      <c r="J46" s="137" t="s">
        <v>511</v>
      </c>
      <c r="K46" s="137" t="s">
        <v>532</v>
      </c>
      <c r="L46" s="137">
        <f t="shared" si="4"/>
        <v>0</v>
      </c>
      <c r="M46" s="172" t="str">
        <f>IF(L46=0,"",IF(L46&gt;=1,CONCATENATE(O46,K46,V42)))</f>
        <v/>
      </c>
      <c r="N46" s="137" t="s">
        <v>407</v>
      </c>
      <c r="O46" s="137" t="str">
        <f t="shared" si="5"/>
        <v/>
      </c>
      <c r="P46" s="137"/>
      <c r="Q46" s="137"/>
      <c r="R46" s="137"/>
      <c r="S46" s="137"/>
      <c r="T46" s="137"/>
      <c r="U46" s="168"/>
      <c r="V46" s="169" t="e">
        <f>TEXT(V45,"YYYY MM DD")</f>
        <v>#N/A</v>
      </c>
      <c r="W46" s="137"/>
      <c r="X46" s="137"/>
      <c r="Y46" s="137"/>
      <c r="Z46" s="137"/>
    </row>
    <row r="47" spans="2:26 9036:9036" s="138" customFormat="1">
      <c r="B47" s="159"/>
      <c r="C47" s="162"/>
      <c r="D47" s="158"/>
      <c r="E47" s="161"/>
      <c r="F47" s="141"/>
      <c r="G47" s="2372"/>
      <c r="H47" s="157"/>
      <c r="J47" s="160" t="s">
        <v>530</v>
      </c>
      <c r="K47" s="137" t="s">
        <v>533</v>
      </c>
      <c r="L47" s="137">
        <f t="shared" si="4"/>
        <v>0</v>
      </c>
      <c r="M47" s="172" t="str">
        <f>IF(L47=0,"",IF(L47&gt;=1,CONCATENATE(O47,K47,V52)))</f>
        <v/>
      </c>
      <c r="N47" s="137" t="s">
        <v>407</v>
      </c>
      <c r="O47" s="137" t="str">
        <f t="shared" si="5"/>
        <v/>
      </c>
      <c r="P47" s="137"/>
      <c r="Q47" s="137"/>
      <c r="R47" s="137"/>
      <c r="S47" s="137"/>
      <c r="T47" s="137"/>
      <c r="U47" s="168"/>
      <c r="V47" s="169" t="e">
        <f>DATE(YEAR(V44),DAY(V44),MONTH(V44))</f>
        <v>#N/A</v>
      </c>
      <c r="W47" s="137"/>
      <c r="X47" s="137"/>
      <c r="Y47" s="137"/>
      <c r="Z47" s="137"/>
    </row>
    <row r="48" spans="2:26 9036:9036" s="138" customFormat="1">
      <c r="B48" s="159"/>
      <c r="C48" s="163"/>
      <c r="D48" s="171"/>
      <c r="E48" s="161"/>
      <c r="F48" s="141"/>
      <c r="G48" s="2372"/>
      <c r="H48" s="157"/>
      <c r="J48" s="137" t="s">
        <v>534</v>
      </c>
      <c r="K48" s="137" t="s">
        <v>535</v>
      </c>
      <c r="L48" s="137">
        <f t="shared" si="4"/>
        <v>0</v>
      </c>
      <c r="M48" s="172" t="str">
        <f>IF(L48=0,"",IF(L48&gt;=1,CONCATENATE(O48,K48,V62)))</f>
        <v/>
      </c>
      <c r="N48" s="137" t="s">
        <v>407</v>
      </c>
      <c r="O48" s="137" t="str">
        <f t="shared" si="5"/>
        <v/>
      </c>
      <c r="P48" s="137"/>
      <c r="Q48" s="137"/>
      <c r="R48" s="137"/>
      <c r="S48" s="137"/>
      <c r="T48" s="137"/>
      <c r="U48" s="168"/>
      <c r="V48" s="169" t="e">
        <f>TEXT(V47,"YYYY MM DD")</f>
        <v>#N/A</v>
      </c>
      <c r="W48" s="137"/>
      <c r="X48" s="137"/>
      <c r="Y48" s="137"/>
      <c r="Z48" s="137"/>
    </row>
    <row r="49" spans="2:26" s="138" customFormat="1">
      <c r="B49" s="159"/>
      <c r="C49" s="162"/>
      <c r="D49" s="171"/>
      <c r="E49" s="161"/>
      <c r="F49" s="141"/>
      <c r="G49" s="2372"/>
      <c r="H49" s="157"/>
      <c r="J49" s="137" t="s">
        <v>536</v>
      </c>
      <c r="K49" s="137" t="s">
        <v>537</v>
      </c>
      <c r="L49" s="137">
        <f t="shared" si="4"/>
        <v>0</v>
      </c>
      <c r="M49" s="172" t="str">
        <f>IF(L49=0,"",IF(L49&gt;=1,CONCATENATE(O49,K49,V72)))</f>
        <v/>
      </c>
      <c r="N49" s="137" t="s">
        <v>407</v>
      </c>
      <c r="O49" s="137" t="str">
        <f t="shared" si="5"/>
        <v/>
      </c>
      <c r="P49" s="137"/>
      <c r="Q49" s="137"/>
      <c r="R49" s="137"/>
      <c r="S49" s="137"/>
      <c r="T49" s="137"/>
      <c r="U49" s="168"/>
      <c r="V49" s="169" t="e">
        <f>DAY(V45)</f>
        <v>#N/A</v>
      </c>
      <c r="W49" s="137"/>
      <c r="X49" s="137"/>
      <c r="Y49" s="137"/>
      <c r="Z49" s="137"/>
    </row>
    <row r="50" spans="2:26" s="138" customFormat="1">
      <c r="B50" s="159"/>
      <c r="C50" s="162"/>
      <c r="D50" s="171"/>
      <c r="E50" s="161"/>
      <c r="F50" s="141"/>
      <c r="G50" s="2372"/>
      <c r="H50" s="157"/>
      <c r="J50" s="137" t="s">
        <v>538</v>
      </c>
      <c r="K50" s="137" t="s">
        <v>539</v>
      </c>
      <c r="L50" s="137">
        <f t="shared" si="4"/>
        <v>0</v>
      </c>
      <c r="M50" s="137" t="str">
        <f t="shared" ref="M50:M94" si="6">IF(L50=0,"",IF(L50=1,CONCATENATE(K50,N:N),IF(L50&gt;=2,CONCATENATE(K50," ",O50))))</f>
        <v/>
      </c>
      <c r="N50" s="137" t="s">
        <v>407</v>
      </c>
      <c r="O50" s="137" t="str">
        <f t="shared" si="5"/>
        <v/>
      </c>
      <c r="P50" s="137"/>
      <c r="Q50" s="137"/>
      <c r="R50" s="137"/>
      <c r="S50" s="137"/>
      <c r="T50" s="137"/>
      <c r="U50" s="168"/>
      <c r="V50" s="169" t="e">
        <f>IF(V49&lt;12,V47,V45)</f>
        <v>#N/A</v>
      </c>
      <c r="W50" s="137"/>
      <c r="X50" s="137"/>
      <c r="Y50" s="137"/>
      <c r="Z50" s="137"/>
    </row>
    <row r="51" spans="2:26" s="138" customFormat="1">
      <c r="B51" s="159"/>
      <c r="C51" s="162"/>
      <c r="D51" s="171"/>
      <c r="E51" s="161"/>
      <c r="F51" s="141"/>
      <c r="G51" s="2372"/>
      <c r="H51" s="157"/>
      <c r="J51" s="137" t="s">
        <v>540</v>
      </c>
      <c r="K51" s="137" t="s">
        <v>541</v>
      </c>
      <c r="L51" s="137">
        <f t="shared" si="4"/>
        <v>0</v>
      </c>
      <c r="M51" s="137" t="str">
        <f t="shared" si="6"/>
        <v/>
      </c>
      <c r="N51" s="137" t="s">
        <v>407</v>
      </c>
      <c r="O51" s="137" t="str">
        <f t="shared" ref="O51:O84" si="7">(IFERROR(LOOKUP(L51,T:T,S:S),""))</f>
        <v/>
      </c>
      <c r="P51" s="137"/>
      <c r="Q51" s="137"/>
      <c r="R51" s="137"/>
      <c r="S51" s="137"/>
      <c r="T51" s="137"/>
      <c r="U51" s="168"/>
      <c r="V51" s="169" t="e">
        <f>TEXT(V50," YYYY MM DD")</f>
        <v>#N/A</v>
      </c>
      <c r="W51" s="137"/>
      <c r="X51" s="137"/>
      <c r="Y51" s="137"/>
      <c r="Z51" s="137"/>
    </row>
    <row r="52" spans="2:26" s="138" customFormat="1">
      <c r="B52" s="159"/>
      <c r="C52" s="162"/>
      <c r="D52" s="171"/>
      <c r="E52" s="161"/>
      <c r="F52" s="141"/>
      <c r="G52" s="2372"/>
      <c r="H52" s="157"/>
      <c r="J52" s="137" t="s">
        <v>542</v>
      </c>
      <c r="K52" s="137" t="s">
        <v>543</v>
      </c>
      <c r="L52" s="137">
        <f t="shared" si="4"/>
        <v>0</v>
      </c>
      <c r="M52" s="137" t="str">
        <f t="shared" si="6"/>
        <v/>
      </c>
      <c r="N52" s="137" t="s">
        <v>407</v>
      </c>
      <c r="O52" s="137" t="str">
        <f t="shared" si="7"/>
        <v/>
      </c>
      <c r="P52" s="137"/>
      <c r="Q52" s="137"/>
      <c r="R52" s="137"/>
      <c r="S52" s="137"/>
      <c r="T52" s="137"/>
      <c r="U52" s="168"/>
      <c r="V52" s="169" t="e">
        <f>CONCATENATE(V51,N3)</f>
        <v>#N/A</v>
      </c>
      <c r="W52" s="137"/>
      <c r="X52" s="137"/>
      <c r="Y52" s="137"/>
      <c r="Z52" s="137"/>
    </row>
    <row r="53" spans="2:26" s="138" customFormat="1">
      <c r="B53" s="159"/>
      <c r="C53" s="162"/>
      <c r="D53" s="171"/>
      <c r="E53" s="161"/>
      <c r="F53" s="170"/>
      <c r="G53" s="141"/>
      <c r="H53" s="157"/>
      <c r="J53" s="160" t="s">
        <v>544</v>
      </c>
      <c r="K53" s="137" t="s">
        <v>545</v>
      </c>
      <c r="L53" s="137">
        <f t="shared" si="4"/>
        <v>0</v>
      </c>
      <c r="M53" s="137" t="str">
        <f t="shared" si="6"/>
        <v/>
      </c>
      <c r="N53" s="137" t="s">
        <v>407</v>
      </c>
      <c r="O53" s="137" t="str">
        <f t="shared" si="7"/>
        <v/>
      </c>
      <c r="P53" s="137"/>
      <c r="Q53" s="137"/>
      <c r="R53" s="137"/>
      <c r="S53" s="137"/>
      <c r="T53" s="137"/>
      <c r="U53" s="168"/>
      <c r="V53" s="169"/>
      <c r="W53" s="137"/>
      <c r="X53" s="137"/>
      <c r="Y53" s="137"/>
      <c r="Z53" s="137"/>
    </row>
    <row r="54" spans="2:26" s="138" customFormat="1">
      <c r="B54" s="159"/>
      <c r="C54" s="163"/>
      <c r="D54" s="161"/>
      <c r="E54" s="161"/>
      <c r="F54" s="141"/>
      <c r="G54" s="141"/>
      <c r="H54" s="157"/>
      <c r="J54" s="137" t="s">
        <v>546</v>
      </c>
      <c r="K54" s="137" t="s">
        <v>547</v>
      </c>
      <c r="L54" s="137">
        <f t="shared" si="4"/>
        <v>0</v>
      </c>
      <c r="M54" s="137" t="str">
        <f t="shared" si="6"/>
        <v/>
      </c>
      <c r="N54" s="137" t="s">
        <v>407</v>
      </c>
      <c r="O54" s="137" t="str">
        <f t="shared" si="7"/>
        <v/>
      </c>
      <c r="P54" s="137"/>
      <c r="Q54" s="137"/>
      <c r="R54" s="137"/>
      <c r="S54" s="137"/>
      <c r="T54" s="137"/>
      <c r="U54" s="168" t="s">
        <v>534</v>
      </c>
      <c r="V54" s="167" t="e">
        <f>INDEX(C:C,MATCH("CGSE",D:D,0))</f>
        <v>#N/A</v>
      </c>
      <c r="W54" s="137"/>
      <c r="X54" s="137"/>
      <c r="Y54" s="137"/>
      <c r="Z54" s="137"/>
    </row>
    <row r="55" spans="2:26" s="138" customFormat="1">
      <c r="B55" s="159"/>
      <c r="C55" s="163"/>
      <c r="D55" s="161"/>
      <c r="E55" s="161"/>
      <c r="F55" s="141"/>
      <c r="G55" s="141"/>
      <c r="H55" s="157"/>
      <c r="J55" s="137" t="s">
        <v>548</v>
      </c>
      <c r="K55" s="137" t="s">
        <v>549</v>
      </c>
      <c r="L55" s="137">
        <f t="shared" si="4"/>
        <v>0</v>
      </c>
      <c r="M55" s="137" t="str">
        <f t="shared" si="6"/>
        <v/>
      </c>
      <c r="N55" s="137" t="s">
        <v>407</v>
      </c>
      <c r="O55" s="137" t="str">
        <f t="shared" si="7"/>
        <v/>
      </c>
      <c r="P55" s="137"/>
      <c r="Q55" s="137"/>
      <c r="R55" s="137"/>
      <c r="S55" s="137"/>
      <c r="T55" s="137"/>
      <c r="U55" s="168"/>
      <c r="V55" s="169" t="e">
        <f>DATE(YEAR(V54),MONTH(V54),DAY(V54))</f>
        <v>#N/A</v>
      </c>
      <c r="W55" s="137"/>
      <c r="X55" s="137"/>
      <c r="Y55" s="137"/>
      <c r="Z55" s="137"/>
    </row>
    <row r="56" spans="2:26" s="138" customFormat="1">
      <c r="B56" s="159"/>
      <c r="C56" s="163"/>
      <c r="D56" s="161"/>
      <c r="E56" s="161"/>
      <c r="F56" s="141"/>
      <c r="G56" s="141"/>
      <c r="H56" s="157"/>
      <c r="J56" s="137" t="s">
        <v>550</v>
      </c>
      <c r="K56" s="137" t="s">
        <v>551</v>
      </c>
      <c r="L56" s="137">
        <f t="shared" si="4"/>
        <v>0</v>
      </c>
      <c r="M56" s="137" t="str">
        <f t="shared" si="6"/>
        <v/>
      </c>
      <c r="N56" s="137" t="s">
        <v>407</v>
      </c>
      <c r="O56" s="137" t="str">
        <f t="shared" si="7"/>
        <v/>
      </c>
      <c r="P56" s="137"/>
      <c r="Q56" s="137"/>
      <c r="R56" s="137"/>
      <c r="S56" s="137"/>
      <c r="T56" s="137"/>
      <c r="U56" s="168"/>
      <c r="V56" s="169" t="e">
        <f>TEXT(V55,"YYYY MM DD")</f>
        <v>#N/A</v>
      </c>
      <c r="W56" s="137"/>
      <c r="X56" s="137"/>
      <c r="Y56" s="137"/>
      <c r="Z56" s="137"/>
    </row>
    <row r="57" spans="2:26" s="138" customFormat="1">
      <c r="B57" s="159"/>
      <c r="C57" s="163"/>
      <c r="D57" s="161"/>
      <c r="E57" s="161"/>
      <c r="F57" s="141"/>
      <c r="G57" s="141"/>
      <c r="H57" s="157"/>
      <c r="J57" s="137" t="s">
        <v>552</v>
      </c>
      <c r="K57" s="137" t="s">
        <v>553</v>
      </c>
      <c r="L57" s="137">
        <f t="shared" si="4"/>
        <v>0</v>
      </c>
      <c r="M57" s="137" t="str">
        <f t="shared" si="6"/>
        <v/>
      </c>
      <c r="N57" s="137" t="s">
        <v>407</v>
      </c>
      <c r="O57" s="137" t="str">
        <f t="shared" si="7"/>
        <v/>
      </c>
      <c r="P57" s="137"/>
      <c r="Q57" s="137"/>
      <c r="R57" s="137"/>
      <c r="S57" s="137"/>
      <c r="T57" s="137"/>
      <c r="U57" s="168"/>
      <c r="V57" s="169" t="e">
        <f>DATE(YEAR(V54),DAY(V54),MONTH(V54))</f>
        <v>#N/A</v>
      </c>
      <c r="W57" s="137"/>
      <c r="X57" s="137"/>
      <c r="Y57" s="137"/>
      <c r="Z57" s="137"/>
    </row>
    <row r="58" spans="2:26" s="138" customFormat="1">
      <c r="B58" s="159"/>
      <c r="C58" s="162"/>
      <c r="D58" s="161"/>
      <c r="E58" s="161"/>
      <c r="F58" s="141"/>
      <c r="G58" s="141"/>
      <c r="H58" s="157"/>
      <c r="J58" s="137" t="s">
        <v>554</v>
      </c>
      <c r="K58" s="137" t="s">
        <v>555</v>
      </c>
      <c r="L58" s="137">
        <f t="shared" si="4"/>
        <v>0</v>
      </c>
      <c r="M58" s="137" t="str">
        <f t="shared" si="6"/>
        <v/>
      </c>
      <c r="N58" s="137" t="s">
        <v>407</v>
      </c>
      <c r="O58" s="137" t="str">
        <f t="shared" si="7"/>
        <v/>
      </c>
      <c r="P58" s="137"/>
      <c r="Q58" s="137"/>
      <c r="R58" s="137"/>
      <c r="S58" s="137"/>
      <c r="T58" s="137"/>
      <c r="U58" s="168"/>
      <c r="V58" s="169" t="e">
        <f>TEXT(V57,"YYYY MM DD")</f>
        <v>#N/A</v>
      </c>
      <c r="W58" s="137"/>
      <c r="X58" s="137"/>
      <c r="Y58" s="137"/>
      <c r="Z58" s="137"/>
    </row>
    <row r="59" spans="2:26" s="138" customFormat="1">
      <c r="B59" s="159"/>
      <c r="C59" s="163"/>
      <c r="D59" s="161"/>
      <c r="E59" s="161"/>
      <c r="F59" s="141"/>
      <c r="G59" s="141"/>
      <c r="H59" s="157"/>
      <c r="J59" s="137" t="s">
        <v>556</v>
      </c>
      <c r="K59" s="137" t="s">
        <v>557</v>
      </c>
      <c r="L59" s="137">
        <f t="shared" si="4"/>
        <v>0</v>
      </c>
      <c r="M59" s="137" t="str">
        <f t="shared" si="6"/>
        <v/>
      </c>
      <c r="N59" s="137" t="s">
        <v>407</v>
      </c>
      <c r="O59" s="137" t="str">
        <f t="shared" si="7"/>
        <v/>
      </c>
      <c r="P59" s="137"/>
      <c r="Q59" s="137"/>
      <c r="R59" s="137"/>
      <c r="S59" s="137"/>
      <c r="T59" s="137"/>
      <c r="U59" s="168"/>
      <c r="V59" s="169" t="e">
        <f>DAY(V55)</f>
        <v>#N/A</v>
      </c>
      <c r="W59" s="137"/>
      <c r="X59" s="137"/>
      <c r="Y59" s="137"/>
      <c r="Z59" s="137"/>
    </row>
    <row r="60" spans="2:26" s="138" customFormat="1">
      <c r="B60" s="159"/>
      <c r="C60" s="162"/>
      <c r="D60" s="161"/>
      <c r="E60" s="161"/>
      <c r="F60" s="141"/>
      <c r="G60" s="141"/>
      <c r="H60" s="157"/>
      <c r="J60" s="137" t="s">
        <v>558</v>
      </c>
      <c r="K60" s="144" t="s">
        <v>559</v>
      </c>
      <c r="L60" s="137">
        <f t="shared" si="4"/>
        <v>0</v>
      </c>
      <c r="M60" s="137" t="str">
        <f t="shared" si="6"/>
        <v/>
      </c>
      <c r="N60" s="137" t="s">
        <v>407</v>
      </c>
      <c r="O60" s="137" t="str">
        <f t="shared" si="7"/>
        <v/>
      </c>
      <c r="P60" s="137"/>
      <c r="Q60" s="137"/>
      <c r="R60" s="137"/>
      <c r="S60" s="137"/>
      <c r="T60" s="137"/>
      <c r="U60" s="168"/>
      <c r="V60" s="169" t="e">
        <f>IF(V59&lt;12,V57,V55)</f>
        <v>#N/A</v>
      </c>
      <c r="W60" s="137"/>
      <c r="X60" s="137"/>
      <c r="Y60" s="137"/>
      <c r="Z60" s="137"/>
    </row>
    <row r="61" spans="2:26" s="138" customFormat="1">
      <c r="B61" s="159"/>
      <c r="C61" s="162"/>
      <c r="D61" s="161"/>
      <c r="E61" s="161"/>
      <c r="F61" s="141"/>
      <c r="G61" s="141"/>
      <c r="H61" s="157"/>
      <c r="J61" s="137" t="s">
        <v>560</v>
      </c>
      <c r="K61" s="137" t="s">
        <v>561</v>
      </c>
      <c r="L61" s="137">
        <f t="shared" si="4"/>
        <v>0</v>
      </c>
      <c r="M61" s="137" t="str">
        <f t="shared" si="6"/>
        <v/>
      </c>
      <c r="N61" s="137" t="s">
        <v>407</v>
      </c>
      <c r="O61" s="137" t="str">
        <f t="shared" si="7"/>
        <v/>
      </c>
      <c r="P61" s="137"/>
      <c r="Q61" s="137"/>
      <c r="R61" s="137"/>
      <c r="S61" s="137"/>
      <c r="T61" s="137"/>
      <c r="U61" s="168"/>
      <c r="V61" s="169" t="e">
        <f>TEXT(V60," YYYY MM DD")</f>
        <v>#N/A</v>
      </c>
      <c r="W61" s="137"/>
      <c r="X61" s="137"/>
      <c r="Y61" s="137"/>
      <c r="Z61" s="137"/>
    </row>
    <row r="62" spans="2:26" s="138" customFormat="1">
      <c r="B62" s="159"/>
      <c r="C62" s="162"/>
      <c r="D62" s="161"/>
      <c r="E62" s="161"/>
      <c r="F62" s="141"/>
      <c r="G62" s="141"/>
      <c r="H62" s="157"/>
      <c r="J62" s="137" t="s">
        <v>562</v>
      </c>
      <c r="K62" s="137" t="s">
        <v>563</v>
      </c>
      <c r="L62" s="137">
        <f t="shared" si="4"/>
        <v>0</v>
      </c>
      <c r="M62" s="137" t="str">
        <f t="shared" si="6"/>
        <v/>
      </c>
      <c r="N62" s="137" t="s">
        <v>407</v>
      </c>
      <c r="O62" s="137" t="str">
        <f t="shared" si="7"/>
        <v/>
      </c>
      <c r="P62" s="137"/>
      <c r="Q62" s="137"/>
      <c r="R62" s="137"/>
      <c r="S62" s="137"/>
      <c r="T62" s="137"/>
      <c r="U62" s="168"/>
      <c r="V62" s="169" t="e">
        <f>CONCATENATE(V61,N3)</f>
        <v>#N/A</v>
      </c>
      <c r="W62" s="137"/>
      <c r="X62" s="137"/>
      <c r="Y62" s="137"/>
      <c r="Z62" s="137"/>
    </row>
    <row r="63" spans="2:26" s="138" customFormat="1">
      <c r="B63" s="159"/>
      <c r="C63" s="162"/>
      <c r="D63" s="161"/>
      <c r="E63" s="161"/>
      <c r="F63" s="141"/>
      <c r="G63" s="141"/>
      <c r="H63" s="157"/>
      <c r="J63" s="137" t="s">
        <v>564</v>
      </c>
      <c r="K63" s="137" t="s">
        <v>565</v>
      </c>
      <c r="L63" s="137">
        <f t="shared" si="4"/>
        <v>0</v>
      </c>
      <c r="M63" s="137" t="str">
        <f t="shared" si="6"/>
        <v/>
      </c>
      <c r="N63" s="137" t="s">
        <v>407</v>
      </c>
      <c r="O63" s="137" t="str">
        <f t="shared" si="7"/>
        <v/>
      </c>
      <c r="P63" s="137"/>
      <c r="Q63" s="137"/>
      <c r="R63" s="137"/>
      <c r="S63" s="137"/>
      <c r="T63" s="137"/>
      <c r="U63" s="168"/>
      <c r="V63" s="169"/>
      <c r="W63" s="137"/>
      <c r="X63" s="137"/>
      <c r="Y63" s="137"/>
      <c r="Z63" s="137"/>
    </row>
    <row r="64" spans="2:26" s="138" customFormat="1">
      <c r="B64" s="159"/>
      <c r="C64" s="162"/>
      <c r="D64" s="161"/>
      <c r="E64" s="161"/>
      <c r="F64" s="141"/>
      <c r="G64" s="141"/>
      <c r="H64" s="157"/>
      <c r="J64" s="137" t="s">
        <v>566</v>
      </c>
      <c r="K64" s="137" t="s">
        <v>567</v>
      </c>
      <c r="L64" s="137">
        <f t="shared" si="4"/>
        <v>0</v>
      </c>
      <c r="M64" s="137" t="str">
        <f t="shared" si="6"/>
        <v/>
      </c>
      <c r="N64" s="137" t="s">
        <v>407</v>
      </c>
      <c r="O64" s="137" t="str">
        <f t="shared" si="7"/>
        <v/>
      </c>
      <c r="P64" s="137"/>
      <c r="Q64" s="137"/>
      <c r="R64" s="137"/>
      <c r="S64" s="137"/>
      <c r="T64" s="137"/>
      <c r="U64" s="168" t="s">
        <v>536</v>
      </c>
      <c r="V64" s="167" t="e">
        <f>INDEX(C:C,MATCH("CGND",D:D,0))</f>
        <v>#N/A</v>
      </c>
      <c r="W64" s="137"/>
      <c r="X64" s="137"/>
      <c r="Y64" s="137"/>
      <c r="Z64" s="137"/>
    </row>
    <row r="65" spans="2:26" s="138" customFormat="1">
      <c r="B65" s="159"/>
      <c r="C65" s="163"/>
      <c r="D65" s="161"/>
      <c r="E65" s="161"/>
      <c r="F65" s="141"/>
      <c r="G65" s="141"/>
      <c r="H65" s="157"/>
      <c r="J65" s="137" t="s">
        <v>568</v>
      </c>
      <c r="K65" s="137" t="s">
        <v>569</v>
      </c>
      <c r="L65" s="137">
        <f t="shared" si="4"/>
        <v>0</v>
      </c>
      <c r="M65" s="137" t="str">
        <f t="shared" si="6"/>
        <v/>
      </c>
      <c r="N65" s="137" t="s">
        <v>407</v>
      </c>
      <c r="O65" s="137" t="str">
        <f t="shared" si="7"/>
        <v/>
      </c>
      <c r="P65" s="137"/>
      <c r="Q65" s="137"/>
      <c r="R65" s="137"/>
      <c r="S65" s="137"/>
      <c r="T65" s="137"/>
      <c r="U65" s="137"/>
      <c r="V65" s="144" t="e">
        <f>DATE(YEAR(V64),MONTH(V64),DAY(V64))</f>
        <v>#N/A</v>
      </c>
      <c r="W65" s="137"/>
      <c r="X65" s="137"/>
      <c r="Y65" s="137"/>
      <c r="Z65" s="137"/>
    </row>
    <row r="66" spans="2:26" s="138" customFormat="1">
      <c r="B66" s="159"/>
      <c r="C66" s="163"/>
      <c r="D66" s="161"/>
      <c r="E66" s="161"/>
      <c r="F66" s="141"/>
      <c r="G66" s="141"/>
      <c r="H66" s="157"/>
      <c r="J66" s="160" t="s">
        <v>570</v>
      </c>
      <c r="K66" s="137" t="s">
        <v>571</v>
      </c>
      <c r="L66" s="137">
        <f t="shared" si="4"/>
        <v>0</v>
      </c>
      <c r="M66" s="137" t="str">
        <f t="shared" si="6"/>
        <v/>
      </c>
      <c r="N66" s="137" t="s">
        <v>407</v>
      </c>
      <c r="O66" s="137" t="str">
        <f t="shared" si="7"/>
        <v/>
      </c>
      <c r="P66" s="137"/>
      <c r="Q66" s="137"/>
      <c r="R66" s="137"/>
      <c r="S66" s="137"/>
      <c r="T66" s="137"/>
      <c r="U66" s="137"/>
      <c r="V66" s="144" t="e">
        <f>TEXT(V65,"YYYY MM DD")</f>
        <v>#N/A</v>
      </c>
      <c r="W66" s="137"/>
      <c r="X66" s="137"/>
      <c r="Y66" s="137"/>
      <c r="Z66" s="137"/>
    </row>
    <row r="67" spans="2:26" s="138" customFormat="1">
      <c r="B67" s="159"/>
      <c r="C67" s="162"/>
      <c r="D67" s="161"/>
      <c r="E67" s="161"/>
      <c r="F67" s="141"/>
      <c r="G67" s="141"/>
      <c r="H67" s="157"/>
      <c r="J67" s="137" t="s">
        <v>572</v>
      </c>
      <c r="K67" s="137" t="s">
        <v>573</v>
      </c>
      <c r="L67" s="137">
        <f t="shared" ref="L67:L94" si="8">COUNTIF(D:D,J67)</f>
        <v>0</v>
      </c>
      <c r="M67" s="137" t="str">
        <f t="shared" si="6"/>
        <v/>
      </c>
      <c r="N67" s="137" t="s">
        <v>407</v>
      </c>
      <c r="O67" s="137" t="str">
        <f t="shared" si="7"/>
        <v/>
      </c>
      <c r="P67" s="137"/>
      <c r="Q67" s="137"/>
      <c r="R67" s="137"/>
      <c r="S67" s="137"/>
      <c r="T67" s="137"/>
      <c r="U67" s="137"/>
      <c r="V67" s="144" t="e">
        <f>DATE(YEAR(V64),DAY(V64),MONTH(V64))</f>
        <v>#N/A</v>
      </c>
      <c r="W67" s="137"/>
      <c r="X67" s="137"/>
      <c r="Y67" s="137"/>
      <c r="Z67" s="137"/>
    </row>
    <row r="68" spans="2:26" s="138" customFormat="1">
      <c r="B68" s="159"/>
      <c r="C68" s="163"/>
      <c r="D68" s="161"/>
      <c r="E68" s="161"/>
      <c r="F68" s="141"/>
      <c r="G68" s="141"/>
      <c r="H68" s="157"/>
      <c r="J68" s="137" t="s">
        <v>574</v>
      </c>
      <c r="K68" s="137" t="s">
        <v>575</v>
      </c>
      <c r="L68" s="137">
        <f t="shared" si="8"/>
        <v>0</v>
      </c>
      <c r="M68" s="137" t="str">
        <f t="shared" si="6"/>
        <v/>
      </c>
      <c r="N68" s="137" t="s">
        <v>407</v>
      </c>
      <c r="O68" s="137" t="str">
        <f t="shared" si="7"/>
        <v/>
      </c>
      <c r="P68" s="137"/>
      <c r="Q68" s="137"/>
      <c r="R68" s="137"/>
      <c r="S68" s="137"/>
      <c r="T68" s="137"/>
      <c r="U68" s="137"/>
      <c r="V68" s="144" t="e">
        <f>TEXT(V67,"yyyy mm dd")</f>
        <v>#N/A</v>
      </c>
      <c r="W68" s="137"/>
      <c r="X68" s="137"/>
      <c r="Y68" s="137"/>
      <c r="Z68" s="137"/>
    </row>
    <row r="69" spans="2:26" s="138" customFormat="1">
      <c r="B69" s="159"/>
      <c r="C69" s="162"/>
      <c r="D69" s="161"/>
      <c r="E69" s="161"/>
      <c r="F69" s="141"/>
      <c r="G69" s="141"/>
      <c r="H69" s="157"/>
      <c r="J69" s="137" t="s">
        <v>576</v>
      </c>
      <c r="K69" s="137" t="s">
        <v>577</v>
      </c>
      <c r="L69" s="137">
        <f t="shared" si="8"/>
        <v>0</v>
      </c>
      <c r="M69" s="137" t="str">
        <f t="shared" si="6"/>
        <v/>
      </c>
      <c r="N69" s="137" t="s">
        <v>407</v>
      </c>
      <c r="O69" s="137" t="str">
        <f t="shared" si="7"/>
        <v/>
      </c>
      <c r="P69" s="137"/>
      <c r="Q69" s="137"/>
      <c r="R69" s="137"/>
      <c r="S69" s="137"/>
      <c r="T69" s="137"/>
      <c r="U69" s="137"/>
      <c r="V69" s="144" t="e">
        <f>DAY(V65)</f>
        <v>#N/A</v>
      </c>
      <c r="W69" s="137"/>
      <c r="X69" s="137"/>
      <c r="Y69" s="137"/>
      <c r="Z69" s="137"/>
    </row>
    <row r="70" spans="2:26" s="138" customFormat="1">
      <c r="B70" s="159"/>
      <c r="C70" s="162"/>
      <c r="D70" s="161"/>
      <c r="E70" s="161"/>
      <c r="F70" s="141"/>
      <c r="G70" s="141"/>
      <c r="H70" s="157"/>
      <c r="J70" s="137" t="s">
        <v>578</v>
      </c>
      <c r="K70" s="137" t="s">
        <v>579</v>
      </c>
      <c r="L70" s="137">
        <f t="shared" si="8"/>
        <v>0</v>
      </c>
      <c r="M70" s="137" t="str">
        <f t="shared" si="6"/>
        <v/>
      </c>
      <c r="N70" s="137" t="s">
        <v>407</v>
      </c>
      <c r="O70" s="137" t="str">
        <f t="shared" si="7"/>
        <v/>
      </c>
      <c r="P70" s="137"/>
      <c r="Q70" s="137"/>
      <c r="R70" s="137"/>
      <c r="S70" s="137"/>
      <c r="T70" s="137"/>
      <c r="U70" s="137"/>
      <c r="V70" s="144" t="e">
        <f>IF(V69&lt;12,V67,V65)</f>
        <v>#N/A</v>
      </c>
      <c r="W70" s="137"/>
      <c r="X70" s="137"/>
      <c r="Y70" s="137"/>
      <c r="Z70" s="137"/>
    </row>
    <row r="71" spans="2:26" s="138" customFormat="1">
      <c r="B71" s="159"/>
      <c r="C71" s="162"/>
      <c r="D71" s="158"/>
      <c r="E71" s="161"/>
      <c r="F71" s="141"/>
      <c r="G71" s="141"/>
      <c r="H71" s="157"/>
      <c r="J71" s="160" t="s">
        <v>580</v>
      </c>
      <c r="K71" s="137" t="s">
        <v>581</v>
      </c>
      <c r="L71" s="137">
        <f t="shared" si="8"/>
        <v>0</v>
      </c>
      <c r="M71" s="137" t="str">
        <f t="shared" si="6"/>
        <v/>
      </c>
      <c r="N71" s="137" t="s">
        <v>407</v>
      </c>
      <c r="O71" s="137" t="str">
        <f t="shared" si="7"/>
        <v/>
      </c>
      <c r="P71" s="137"/>
      <c r="Q71" s="137"/>
      <c r="R71" s="137"/>
      <c r="S71" s="137"/>
      <c r="T71" s="137"/>
      <c r="U71" s="137"/>
      <c r="V71" s="144" t="e">
        <f>TEXT(V70," yyyy mm dd")</f>
        <v>#N/A</v>
      </c>
      <c r="W71" s="137"/>
      <c r="X71" s="137"/>
      <c r="Y71" s="137"/>
      <c r="Z71" s="137"/>
    </row>
    <row r="72" spans="2:26" s="138" customFormat="1">
      <c r="B72" s="159"/>
      <c r="C72" s="162"/>
      <c r="D72" s="158"/>
      <c r="E72" s="161"/>
      <c r="F72" s="141"/>
      <c r="G72" s="141"/>
      <c r="H72" s="157"/>
      <c r="J72" s="137" t="s">
        <v>582</v>
      </c>
      <c r="K72" s="137" t="s">
        <v>583</v>
      </c>
      <c r="L72" s="137">
        <f t="shared" si="8"/>
        <v>0</v>
      </c>
      <c r="M72" s="137" t="str">
        <f t="shared" si="6"/>
        <v/>
      </c>
      <c r="N72" s="137" t="s">
        <v>407</v>
      </c>
      <c r="O72" s="137" t="str">
        <f t="shared" si="7"/>
        <v/>
      </c>
      <c r="P72" s="137"/>
      <c r="Q72" s="137"/>
      <c r="R72" s="137"/>
      <c r="S72" s="137"/>
      <c r="T72" s="137"/>
      <c r="U72" s="137"/>
      <c r="V72" s="144" t="e">
        <f>CONCATENATE(V71,N3)</f>
        <v>#N/A</v>
      </c>
      <c r="W72" s="137"/>
      <c r="X72" s="137"/>
      <c r="Y72" s="137"/>
      <c r="Z72" s="137"/>
    </row>
    <row r="73" spans="2:26" s="138" customFormat="1">
      <c r="B73" s="159"/>
      <c r="C73" s="162"/>
      <c r="D73" s="166"/>
      <c r="E73" s="161"/>
      <c r="F73" s="141"/>
      <c r="G73" s="141"/>
      <c r="H73" s="157"/>
      <c r="J73" s="137" t="s">
        <v>584</v>
      </c>
      <c r="K73" s="137" t="s">
        <v>585</v>
      </c>
      <c r="L73" s="137">
        <f t="shared" si="8"/>
        <v>0</v>
      </c>
      <c r="M73" s="137" t="str">
        <f t="shared" si="6"/>
        <v/>
      </c>
      <c r="N73" s="137" t="s">
        <v>407</v>
      </c>
      <c r="O73" s="137" t="str">
        <f t="shared" si="7"/>
        <v/>
      </c>
      <c r="P73" s="137"/>
      <c r="Q73" s="137"/>
      <c r="R73" s="137" t="str">
        <f>IF(L84&gt;=1&amp;L85&gt;=1,CONCATENATE(M84,M85),"")</f>
        <v/>
      </c>
      <c r="S73" s="137"/>
      <c r="T73" s="137"/>
      <c r="U73" s="137"/>
      <c r="V73" s="144"/>
      <c r="W73" s="137"/>
      <c r="X73" s="137"/>
      <c r="Y73" s="137"/>
      <c r="Z73" s="137"/>
    </row>
    <row r="74" spans="2:26" s="138" customFormat="1">
      <c r="B74" s="159"/>
      <c r="C74" s="162"/>
      <c r="D74" s="158"/>
      <c r="E74" s="161"/>
      <c r="F74" s="141"/>
      <c r="G74" s="141"/>
      <c r="H74" s="157"/>
      <c r="J74" s="137" t="s">
        <v>586</v>
      </c>
      <c r="K74" s="137" t="s">
        <v>587</v>
      </c>
      <c r="L74" s="137">
        <f t="shared" si="8"/>
        <v>0</v>
      </c>
      <c r="M74" s="137" t="str">
        <f t="shared" si="6"/>
        <v/>
      </c>
      <c r="N74" s="137" t="s">
        <v>407</v>
      </c>
      <c r="O74" s="137" t="str">
        <f t="shared" si="7"/>
        <v/>
      </c>
      <c r="P74" s="137"/>
      <c r="Q74" s="137"/>
      <c r="R74" s="137" t="str">
        <f>IF(L84=0&amp;L85=0,"","")</f>
        <v/>
      </c>
      <c r="S74" s="137"/>
      <c r="T74" s="137"/>
      <c r="U74" s="137"/>
      <c r="V74" s="144"/>
      <c r="W74" s="137"/>
      <c r="X74" s="137"/>
      <c r="Y74" s="137"/>
      <c r="Z74" s="137"/>
    </row>
    <row r="75" spans="2:26" s="138" customFormat="1">
      <c r="B75" s="159"/>
      <c r="C75" s="162"/>
      <c r="D75" s="158"/>
      <c r="E75" s="161"/>
      <c r="F75" s="141"/>
      <c r="G75" s="141"/>
      <c r="H75" s="157"/>
      <c r="J75" s="137" t="s">
        <v>588</v>
      </c>
      <c r="K75" s="137" t="s">
        <v>589</v>
      </c>
      <c r="L75" s="137">
        <f t="shared" si="8"/>
        <v>0</v>
      </c>
      <c r="M75" s="137" t="str">
        <f t="shared" si="6"/>
        <v/>
      </c>
      <c r="N75" s="137" t="s">
        <v>407</v>
      </c>
      <c r="O75" s="137" t="str">
        <f t="shared" si="7"/>
        <v/>
      </c>
      <c r="P75" s="137"/>
      <c r="Q75" s="137"/>
      <c r="R75" s="165" t="str">
        <f>IF(R74="",R73,R74)</f>
        <v/>
      </c>
      <c r="S75" s="137"/>
      <c r="T75" s="137"/>
      <c r="U75" s="137"/>
      <c r="V75" s="144"/>
      <c r="W75" s="137"/>
      <c r="X75" s="137"/>
      <c r="Y75" s="137"/>
      <c r="Z75" s="137"/>
    </row>
    <row r="76" spans="2:26" s="138" customFormat="1">
      <c r="B76" s="159"/>
      <c r="C76" s="162"/>
      <c r="D76" s="158"/>
      <c r="E76" s="161"/>
      <c r="F76" s="141"/>
      <c r="G76" s="141"/>
      <c r="H76" s="157"/>
      <c r="J76" s="137" t="s">
        <v>590</v>
      </c>
      <c r="K76" s="137" t="s">
        <v>591</v>
      </c>
      <c r="L76" s="137">
        <f t="shared" si="8"/>
        <v>0</v>
      </c>
      <c r="M76" s="137" t="str">
        <f t="shared" si="6"/>
        <v/>
      </c>
      <c r="N76" s="137" t="s">
        <v>407</v>
      </c>
      <c r="O76" s="137" t="str">
        <f t="shared" si="7"/>
        <v/>
      </c>
      <c r="P76" s="137"/>
      <c r="Q76" s="137"/>
      <c r="R76" s="164" t="str">
        <f>IF(R75="",R75,CONCATENATE(R73,N3))</f>
        <v/>
      </c>
      <c r="S76" s="137"/>
      <c r="T76" s="137"/>
      <c r="U76" s="137"/>
      <c r="V76" s="144"/>
      <c r="W76" s="137"/>
      <c r="X76" s="137"/>
      <c r="Y76" s="137"/>
      <c r="Z76" s="137"/>
    </row>
    <row r="77" spans="2:26" s="138" customFormat="1">
      <c r="B77" s="159"/>
      <c r="C77" s="162"/>
      <c r="D77" s="158"/>
      <c r="E77" s="161"/>
      <c r="F77" s="141"/>
      <c r="G77" s="141"/>
      <c r="H77" s="157"/>
      <c r="J77" s="137" t="s">
        <v>592</v>
      </c>
      <c r="K77" s="137" t="s">
        <v>593</v>
      </c>
      <c r="L77" s="137">
        <f t="shared" si="8"/>
        <v>0</v>
      </c>
      <c r="M77" s="137" t="str">
        <f t="shared" si="6"/>
        <v/>
      </c>
      <c r="N77" s="137" t="s">
        <v>407</v>
      </c>
      <c r="O77" s="137" t="str">
        <f t="shared" si="7"/>
        <v/>
      </c>
      <c r="P77" s="137"/>
      <c r="Q77" s="137"/>
      <c r="R77" s="137"/>
      <c r="S77" s="137"/>
      <c r="T77" s="137"/>
      <c r="U77" s="137"/>
      <c r="V77" s="144"/>
      <c r="W77" s="137"/>
      <c r="X77" s="137"/>
      <c r="Y77" s="137"/>
      <c r="Z77" s="137"/>
    </row>
    <row r="78" spans="2:26" s="138" customFormat="1">
      <c r="B78" s="159"/>
      <c r="C78" s="163"/>
      <c r="D78" s="158"/>
      <c r="E78" s="161"/>
      <c r="F78" s="141"/>
      <c r="G78" s="141"/>
      <c r="H78" s="157"/>
      <c r="J78" s="137" t="s">
        <v>594</v>
      </c>
      <c r="K78" s="137" t="s">
        <v>595</v>
      </c>
      <c r="L78" s="137">
        <f t="shared" si="8"/>
        <v>0</v>
      </c>
      <c r="M78" s="137" t="str">
        <f t="shared" si="6"/>
        <v/>
      </c>
      <c r="N78" s="137" t="s">
        <v>407</v>
      </c>
      <c r="O78" s="137" t="str">
        <f t="shared" si="7"/>
        <v/>
      </c>
      <c r="P78" s="137"/>
      <c r="Q78" s="137"/>
      <c r="R78" s="137"/>
      <c r="S78" s="137"/>
      <c r="T78" s="137"/>
      <c r="U78" s="137"/>
      <c r="V78" s="144"/>
      <c r="W78" s="137"/>
      <c r="X78" s="137"/>
      <c r="Y78" s="137"/>
      <c r="Z78" s="137"/>
    </row>
    <row r="79" spans="2:26" s="138" customFormat="1">
      <c r="B79" s="159"/>
      <c r="C79" s="162"/>
      <c r="D79" s="158"/>
      <c r="E79" s="161"/>
      <c r="F79" s="141"/>
      <c r="G79" s="141"/>
      <c r="H79" s="157"/>
      <c r="J79" s="137" t="s">
        <v>596</v>
      </c>
      <c r="K79" s="137" t="s">
        <v>597</v>
      </c>
      <c r="L79" s="137">
        <f t="shared" si="8"/>
        <v>0</v>
      </c>
      <c r="M79" s="137" t="str">
        <f t="shared" si="6"/>
        <v/>
      </c>
      <c r="N79" s="137" t="s">
        <v>407</v>
      </c>
      <c r="O79" s="137" t="str">
        <f t="shared" si="7"/>
        <v/>
      </c>
      <c r="P79" s="137"/>
      <c r="Q79" s="137"/>
      <c r="R79" s="137"/>
      <c r="S79" s="137"/>
      <c r="T79" s="137"/>
      <c r="U79" s="137"/>
      <c r="V79" s="144"/>
      <c r="W79" s="137"/>
      <c r="X79" s="137"/>
      <c r="Y79" s="137"/>
      <c r="Z79" s="137"/>
    </row>
    <row r="80" spans="2:26" s="138" customFormat="1">
      <c r="B80" s="159"/>
      <c r="C80" s="158"/>
      <c r="D80" s="158"/>
      <c r="E80" s="158"/>
      <c r="F80" s="141"/>
      <c r="G80" s="141"/>
      <c r="H80" s="157"/>
      <c r="J80" s="137" t="s">
        <v>598</v>
      </c>
      <c r="K80" s="137" t="s">
        <v>599</v>
      </c>
      <c r="L80" s="137">
        <f t="shared" si="8"/>
        <v>0</v>
      </c>
      <c r="M80" s="137" t="str">
        <f t="shared" si="6"/>
        <v/>
      </c>
      <c r="N80" s="137" t="s">
        <v>407</v>
      </c>
      <c r="O80" s="137" t="str">
        <f t="shared" si="7"/>
        <v/>
      </c>
      <c r="P80" s="137"/>
      <c r="Q80" s="137"/>
      <c r="R80" s="137"/>
      <c r="S80" s="137"/>
      <c r="T80" s="137"/>
      <c r="U80" s="137"/>
      <c r="V80" s="144"/>
      <c r="W80" s="137"/>
      <c r="X80" s="137"/>
      <c r="Y80" s="137"/>
      <c r="Z80" s="137"/>
    </row>
    <row r="81" spans="2:26" s="138" customFormat="1">
      <c r="B81" s="159"/>
      <c r="C81" s="158"/>
      <c r="D81" s="158"/>
      <c r="E81" s="158"/>
      <c r="F81" s="141"/>
      <c r="G81" s="141"/>
      <c r="H81" s="157"/>
      <c r="J81" s="137" t="s">
        <v>600</v>
      </c>
      <c r="K81" s="137" t="s">
        <v>601</v>
      </c>
      <c r="L81" s="137">
        <f t="shared" si="8"/>
        <v>0</v>
      </c>
      <c r="M81" s="137" t="str">
        <f t="shared" si="6"/>
        <v/>
      </c>
      <c r="N81" s="137" t="s">
        <v>407</v>
      </c>
      <c r="O81" s="137" t="str">
        <f t="shared" si="7"/>
        <v/>
      </c>
      <c r="P81" s="137"/>
      <c r="Q81" s="137"/>
      <c r="R81" s="137"/>
      <c r="S81" s="137"/>
      <c r="T81" s="137"/>
      <c r="U81" s="137"/>
      <c r="V81" s="144"/>
      <c r="W81" s="137"/>
      <c r="X81" s="137"/>
      <c r="Y81" s="137"/>
      <c r="Z81" s="137"/>
    </row>
    <row r="82" spans="2:26" s="138" customFormat="1">
      <c r="B82" s="159"/>
      <c r="C82" s="158"/>
      <c r="D82" s="158"/>
      <c r="E82" s="158"/>
      <c r="F82" s="141"/>
      <c r="G82" s="141"/>
      <c r="H82" s="157"/>
      <c r="J82" s="137" t="s">
        <v>602</v>
      </c>
      <c r="K82" s="137" t="s">
        <v>603</v>
      </c>
      <c r="L82" s="137">
        <f t="shared" si="8"/>
        <v>0</v>
      </c>
      <c r="M82" s="137" t="str">
        <f t="shared" si="6"/>
        <v/>
      </c>
      <c r="N82" s="137" t="s">
        <v>407</v>
      </c>
      <c r="O82" s="137" t="str">
        <f t="shared" si="7"/>
        <v/>
      </c>
      <c r="P82" s="137"/>
      <c r="Q82" s="137"/>
      <c r="R82" s="137"/>
      <c r="S82" s="137"/>
      <c r="T82" s="137"/>
      <c r="U82" s="137"/>
      <c r="V82" s="144"/>
      <c r="W82" s="137"/>
      <c r="X82" s="137"/>
      <c r="Y82" s="137"/>
      <c r="Z82" s="137"/>
    </row>
    <row r="83" spans="2:26" s="138" customFormat="1" ht="17.399999999999999">
      <c r="B83" s="159"/>
      <c r="C83" s="158"/>
      <c r="D83" s="158"/>
      <c r="E83" s="158"/>
      <c r="F83" s="141"/>
      <c r="G83" s="141"/>
      <c r="H83" s="157"/>
      <c r="J83" s="137" t="s">
        <v>604</v>
      </c>
      <c r="K83" s="137" t="s">
        <v>605</v>
      </c>
      <c r="L83" s="137">
        <f t="shared" si="8"/>
        <v>0</v>
      </c>
      <c r="M83" s="137" t="str">
        <f t="shared" si="6"/>
        <v/>
      </c>
      <c r="N83" s="137" t="s">
        <v>407</v>
      </c>
      <c r="O83" s="137" t="str">
        <f t="shared" si="7"/>
        <v/>
      </c>
      <c r="P83" s="137"/>
      <c r="Q83" s="137"/>
      <c r="R83" s="137"/>
      <c r="S83" s="137"/>
      <c r="T83" s="137"/>
      <c r="U83" s="137"/>
      <c r="V83" s="144"/>
      <c r="W83" s="137"/>
      <c r="X83" s="137"/>
      <c r="Y83" s="137"/>
      <c r="Z83" s="137"/>
    </row>
    <row r="84" spans="2:26" s="138" customFormat="1">
      <c r="B84" s="159"/>
      <c r="C84" s="158"/>
      <c r="D84" s="158"/>
      <c r="E84" s="158"/>
      <c r="F84" s="141"/>
      <c r="G84" s="141"/>
      <c r="H84" s="157"/>
      <c r="J84" s="137" t="s">
        <v>606</v>
      </c>
      <c r="K84" s="137" t="s">
        <v>607</v>
      </c>
      <c r="L84" s="137">
        <f t="shared" si="8"/>
        <v>0</v>
      </c>
      <c r="M84" s="137" t="str">
        <f t="shared" si="6"/>
        <v/>
      </c>
      <c r="N84" s="137" t="s">
        <v>407</v>
      </c>
      <c r="O84" s="137" t="str">
        <f t="shared" si="7"/>
        <v/>
      </c>
      <c r="P84" s="137"/>
      <c r="Q84" s="137"/>
      <c r="R84" s="137"/>
      <c r="S84" s="137"/>
      <c r="T84" s="137"/>
      <c r="U84" s="137"/>
      <c r="V84" s="144"/>
      <c r="W84" s="137"/>
      <c r="X84" s="137"/>
      <c r="Y84" s="137"/>
      <c r="Z84" s="137"/>
    </row>
    <row r="85" spans="2:26" s="138" customFormat="1">
      <c r="B85" s="159"/>
      <c r="C85" s="158"/>
      <c r="D85" s="158"/>
      <c r="E85" s="158"/>
      <c r="F85" s="141"/>
      <c r="G85" s="141"/>
      <c r="H85" s="157"/>
      <c r="J85" s="160" t="s">
        <v>608</v>
      </c>
      <c r="K85" s="137" t="s">
        <v>609</v>
      </c>
      <c r="L85" s="137">
        <f t="shared" si="8"/>
        <v>0</v>
      </c>
      <c r="M85" s="137" t="str">
        <f t="shared" si="6"/>
        <v/>
      </c>
      <c r="N85" s="137" t="s">
        <v>407</v>
      </c>
      <c r="O85" s="137" t="str">
        <f>(IFERROR(LOOKUP(L86,T:T,S:S),""))</f>
        <v/>
      </c>
      <c r="P85" s="137"/>
      <c r="Q85" s="137"/>
      <c r="R85" s="137"/>
      <c r="S85" s="137"/>
      <c r="T85" s="137"/>
      <c r="U85" s="137"/>
      <c r="V85" s="144"/>
      <c r="W85" s="137"/>
      <c r="X85" s="137"/>
      <c r="Y85" s="137"/>
      <c r="Z85" s="137"/>
    </row>
    <row r="86" spans="2:26" s="138" customFormat="1">
      <c r="B86" s="159"/>
      <c r="C86" s="158"/>
      <c r="D86" s="158"/>
      <c r="E86" s="158"/>
      <c r="F86" s="141"/>
      <c r="G86" s="141"/>
      <c r="H86" s="157"/>
      <c r="J86" s="160" t="s">
        <v>610</v>
      </c>
      <c r="K86" s="137" t="s">
        <v>611</v>
      </c>
      <c r="L86" s="137">
        <f t="shared" si="8"/>
        <v>0</v>
      </c>
      <c r="M86" s="137" t="str">
        <f t="shared" si="6"/>
        <v/>
      </c>
      <c r="N86" s="137" t="s">
        <v>407</v>
      </c>
      <c r="O86" s="137" t="str">
        <f>(IFERROR(LOOKUP(L87,T:T,S:S),""))</f>
        <v/>
      </c>
      <c r="P86" s="137"/>
      <c r="Q86" s="137"/>
      <c r="R86" s="137"/>
      <c r="S86" s="137"/>
      <c r="T86" s="137"/>
      <c r="U86" s="137"/>
      <c r="V86" s="144"/>
      <c r="W86" s="137"/>
      <c r="X86" s="137"/>
      <c r="Y86" s="137"/>
      <c r="Z86" s="137"/>
    </row>
    <row r="87" spans="2:26" s="138" customFormat="1">
      <c r="B87" s="159"/>
      <c r="C87" s="158"/>
      <c r="D87" s="158"/>
      <c r="E87" s="158"/>
      <c r="F87" s="141"/>
      <c r="G87" s="141"/>
      <c r="H87" s="157"/>
      <c r="I87" s="146"/>
      <c r="J87" s="137" t="s">
        <v>612</v>
      </c>
      <c r="K87" s="137" t="s">
        <v>613</v>
      </c>
      <c r="L87" s="137">
        <f t="shared" si="8"/>
        <v>0</v>
      </c>
      <c r="M87" s="137" t="str">
        <f t="shared" si="6"/>
        <v/>
      </c>
      <c r="N87" s="137" t="s">
        <v>407</v>
      </c>
      <c r="O87" s="147"/>
      <c r="P87" s="147"/>
      <c r="Q87" s="147"/>
      <c r="R87" s="147"/>
      <c r="S87" s="147"/>
      <c r="T87" s="145"/>
      <c r="U87" s="137"/>
      <c r="V87" s="144"/>
      <c r="W87" s="145"/>
      <c r="X87" s="145"/>
      <c r="Y87" s="145"/>
      <c r="Z87" s="145"/>
    </row>
    <row r="88" spans="2:26" s="138" customFormat="1">
      <c r="B88" s="159"/>
      <c r="C88" s="158"/>
      <c r="D88" s="158"/>
      <c r="E88" s="158"/>
      <c r="F88" s="141"/>
      <c r="G88" s="141"/>
      <c r="H88" s="157"/>
      <c r="I88" s="146"/>
      <c r="J88" s="137" t="s">
        <v>614</v>
      </c>
      <c r="K88" s="137" t="s">
        <v>615</v>
      </c>
      <c r="L88" s="137">
        <f t="shared" si="8"/>
        <v>0</v>
      </c>
      <c r="M88" s="137" t="str">
        <f t="shared" si="6"/>
        <v/>
      </c>
      <c r="N88" s="137" t="s">
        <v>407</v>
      </c>
      <c r="O88" s="147"/>
      <c r="P88" s="147"/>
      <c r="Q88" s="147"/>
      <c r="R88" s="147"/>
      <c r="S88" s="147"/>
      <c r="T88" s="145"/>
      <c r="U88" s="137"/>
      <c r="V88" s="144"/>
      <c r="W88" s="145"/>
      <c r="X88" s="145"/>
      <c r="Y88" s="145"/>
      <c r="Z88" s="145"/>
    </row>
    <row r="89" spans="2:26" s="138" customFormat="1">
      <c r="B89" s="159"/>
      <c r="C89" s="158"/>
      <c r="D89" s="158"/>
      <c r="E89" s="158"/>
      <c r="F89" s="141"/>
      <c r="G89" s="141"/>
      <c r="H89" s="157"/>
      <c r="I89" s="146"/>
      <c r="J89" s="147" t="s">
        <v>616</v>
      </c>
      <c r="K89" s="147" t="s">
        <v>617</v>
      </c>
      <c r="L89" s="137">
        <f t="shared" si="8"/>
        <v>0</v>
      </c>
      <c r="M89" s="137" t="str">
        <f t="shared" si="6"/>
        <v/>
      </c>
      <c r="N89" s="137" t="s">
        <v>407</v>
      </c>
      <c r="O89" s="147" t="str">
        <f>IF(L89&gt;0,M89,"")</f>
        <v/>
      </c>
      <c r="P89" s="147"/>
      <c r="Q89" s="147"/>
      <c r="R89" s="147"/>
      <c r="S89" s="147"/>
      <c r="T89" s="145"/>
      <c r="U89" s="137"/>
      <c r="V89" s="144"/>
      <c r="W89" s="145"/>
      <c r="X89" s="145"/>
      <c r="Y89" s="145"/>
      <c r="Z89" s="145"/>
    </row>
    <row r="90" spans="2:26" s="138" customFormat="1">
      <c r="B90" s="159"/>
      <c r="C90" s="158"/>
      <c r="D90" s="158"/>
      <c r="E90" s="158"/>
      <c r="F90" s="141"/>
      <c r="G90" s="141"/>
      <c r="H90" s="157"/>
      <c r="I90" s="146"/>
      <c r="J90" s="147" t="s">
        <v>618</v>
      </c>
      <c r="K90" s="147" t="s">
        <v>619</v>
      </c>
      <c r="L90" s="137">
        <f t="shared" si="8"/>
        <v>0</v>
      </c>
      <c r="M90" s="137" t="str">
        <f t="shared" si="6"/>
        <v/>
      </c>
      <c r="N90" s="137" t="s">
        <v>407</v>
      </c>
      <c r="O90" s="149" t="str">
        <f>IF(OR(L89=0,L90&gt;1),M90,M89)</f>
        <v/>
      </c>
      <c r="P90" s="147"/>
      <c r="Q90" s="147"/>
      <c r="R90" s="147"/>
      <c r="S90" s="147"/>
      <c r="T90" s="145"/>
      <c r="U90" s="137"/>
      <c r="V90" s="144"/>
      <c r="W90" s="145"/>
      <c r="X90" s="145"/>
      <c r="Y90" s="145"/>
      <c r="Z90" s="145"/>
    </row>
    <row r="91" spans="2:26" s="138" customFormat="1" ht="15" thickBot="1">
      <c r="B91" s="156"/>
      <c r="C91" s="154"/>
      <c r="D91" s="155"/>
      <c r="E91" s="154"/>
      <c r="F91" s="153"/>
      <c r="G91" s="153"/>
      <c r="H91" s="152"/>
      <c r="I91" s="146"/>
      <c r="J91" s="147" t="s">
        <v>620</v>
      </c>
      <c r="K91" s="147" t="s">
        <v>621</v>
      </c>
      <c r="L91" s="137">
        <f t="shared" si="8"/>
        <v>0</v>
      </c>
      <c r="M91" s="137" t="str">
        <f t="shared" si="6"/>
        <v/>
      </c>
      <c r="N91" s="137" t="s">
        <v>407</v>
      </c>
      <c r="O91" s="147" t="str">
        <f>IF(OR(L90=0,L91&gt;0),O90,M91)</f>
        <v/>
      </c>
      <c r="P91" s="147"/>
      <c r="Q91" s="147"/>
      <c r="R91" s="147"/>
      <c r="S91" s="147"/>
      <c r="T91" s="145"/>
      <c r="U91" s="137"/>
      <c r="V91" s="144"/>
      <c r="W91" s="145"/>
      <c r="X91" s="145"/>
      <c r="Y91" s="145"/>
      <c r="Z91" s="145"/>
    </row>
    <row r="92" spans="2:26" s="138" customFormat="1" ht="15" thickTop="1">
      <c r="D92" s="151">
        <f>COUNTIF(D5:D91,"*")</f>
        <v>0</v>
      </c>
      <c r="I92" s="146"/>
      <c r="J92" s="147" t="s">
        <v>622</v>
      </c>
      <c r="K92" s="147" t="s">
        <v>623</v>
      </c>
      <c r="L92" s="137">
        <f t="shared" si="8"/>
        <v>0</v>
      </c>
      <c r="M92" s="137" t="str">
        <f t="shared" si="6"/>
        <v/>
      </c>
      <c r="N92" s="137" t="s">
        <v>407</v>
      </c>
      <c r="O92" s="149" t="str">
        <f>IF(OR(L90=0,L91=1),M91,O91)</f>
        <v/>
      </c>
      <c r="P92" s="147"/>
      <c r="Q92" s="147"/>
      <c r="R92" s="147"/>
      <c r="S92" s="147"/>
      <c r="T92" s="145"/>
      <c r="U92" s="137"/>
      <c r="V92" s="144"/>
      <c r="W92" s="145"/>
      <c r="X92" s="145"/>
      <c r="Y92" s="145"/>
      <c r="Z92" s="145"/>
    </row>
    <row r="93" spans="2:26" s="138" customFormat="1">
      <c r="I93" s="146"/>
      <c r="J93" s="147" t="s">
        <v>624</v>
      </c>
      <c r="K93" s="147" t="s">
        <v>625</v>
      </c>
      <c r="L93" s="137">
        <f t="shared" si="8"/>
        <v>0</v>
      </c>
      <c r="M93" s="137" t="str">
        <f t="shared" si="6"/>
        <v/>
      </c>
      <c r="N93" s="137" t="s">
        <v>407</v>
      </c>
      <c r="O93" s="148" t="str">
        <f>IF(L90&gt;=1,O91,O92)</f>
        <v/>
      </c>
      <c r="P93" s="147"/>
      <c r="Q93" s="147"/>
      <c r="R93" s="147"/>
      <c r="S93" s="147"/>
      <c r="T93" s="145"/>
      <c r="U93" s="137"/>
      <c r="V93" s="144"/>
      <c r="W93" s="145"/>
      <c r="X93" s="145"/>
      <c r="Y93" s="145"/>
      <c r="Z93" s="145"/>
    </row>
    <row r="94" spans="2:26" s="138" customFormat="1">
      <c r="I94" s="146"/>
      <c r="J94" s="147" t="s">
        <v>626</v>
      </c>
      <c r="K94" s="147" t="s">
        <v>627</v>
      </c>
      <c r="L94" s="137">
        <f t="shared" si="8"/>
        <v>0</v>
      </c>
      <c r="M94" s="137" t="str">
        <f t="shared" si="6"/>
        <v/>
      </c>
      <c r="N94" s="137" t="s">
        <v>407</v>
      </c>
      <c r="O94" s="147"/>
      <c r="P94" s="147"/>
      <c r="Q94" s="147"/>
      <c r="R94" s="147"/>
      <c r="S94" s="147"/>
      <c r="T94" s="145"/>
      <c r="U94" s="137"/>
      <c r="V94" s="144"/>
      <c r="W94" s="145"/>
      <c r="X94" s="145"/>
      <c r="Y94" s="145"/>
      <c r="Z94" s="145"/>
    </row>
    <row r="95" spans="2:26" s="138" customFormat="1" ht="16.5" customHeight="1">
      <c r="I95" s="146"/>
      <c r="J95" s="147"/>
      <c r="K95" s="147"/>
      <c r="L95" s="145">
        <f>SUM(L3:L94)</f>
        <v>0</v>
      </c>
      <c r="M95" s="2373" t="str">
        <f>TRIM(M3 &amp; M4 &amp; M5 &amp; M6 &amp; M7 &amp; M8 &amp; M9 &amp; M10 &amp; M11 &amp; M12 &amp; M13 &amp; M14 &amp; M15 &amp; M16 &amp; M17 &amp; M18 &amp; M19 &amp; M20 &amp; M21 &amp;M22 &amp; M23 &amp; M24 &amp; M25 &amp; M26 &amp; M27 &amp; M28 &amp; M29 &amp; M30 &amp; M31 &amp; M32 &amp; M33 &amp; M34 &amp; M35 &amp; M36 &amp; M37 &amp; M38 &amp; M39 &amp; M40 &amp; M41 &amp; M42 &amp; M43 &amp; M44 &amp; M45 &amp; M46 &amp; M47 &amp; M48 &amp; M49 &amp; M50 &amp; M51 &amp; M52 &amp; M53 &amp; M54 &amp; M55 &amp; M56 &amp; M57 &amp; M58 &amp; M59 &amp; M60 &amp; M61 &amp; M62 &amp; M63 &amp; M64 &amp; M65 &amp; M66 &amp; M67 &amp; M68 &amp; M69 &amp; M70 &amp; M71 &amp; M72 &amp; M73 &amp; M74 &amp; M75 &amp; M76 &amp; M77 &amp; M78 &amp; M79 &amp; M80 &amp; M81 &amp; M82 &amp; M83 &amp; M84 &amp; M85 &amp; M86 &amp; Q90 &amp; M90 &amp; M91 &amp; M92)</f>
        <v/>
      </c>
      <c r="N95" s="137" t="s">
        <v>407</v>
      </c>
      <c r="O95" s="147" t="str">
        <f>IF(L92&gt;0,M92,"")</f>
        <v/>
      </c>
      <c r="P95" s="147"/>
      <c r="Q95" s="147"/>
      <c r="R95" s="147"/>
      <c r="S95" s="147"/>
      <c r="T95" s="145"/>
      <c r="U95" s="137"/>
      <c r="V95" s="144"/>
      <c r="W95" s="145"/>
      <c r="X95" s="145"/>
      <c r="Y95" s="145"/>
      <c r="Z95" s="145"/>
    </row>
    <row r="96" spans="2:26" s="138" customFormat="1">
      <c r="I96" s="146"/>
      <c r="J96" s="147"/>
      <c r="K96" s="147"/>
      <c r="L96" s="150"/>
      <c r="M96" s="2373"/>
      <c r="N96" s="137" t="s">
        <v>407</v>
      </c>
      <c r="O96" s="147" t="str">
        <f>IF(OR(L92=0,L93&gt;1),M93,M92)</f>
        <v/>
      </c>
      <c r="P96" s="147"/>
      <c r="Q96" s="147"/>
      <c r="R96" s="147"/>
      <c r="S96" s="147"/>
      <c r="T96" s="145"/>
      <c r="U96" s="137"/>
      <c r="V96" s="144"/>
      <c r="W96" s="145"/>
      <c r="X96" s="145"/>
      <c r="Y96" s="145"/>
      <c r="Z96" s="145"/>
    </row>
    <row r="97" spans="9:26" s="138" customFormat="1">
      <c r="I97" s="146"/>
      <c r="J97" s="147"/>
      <c r="K97" s="147"/>
      <c r="L97" s="145"/>
      <c r="M97" s="2373"/>
      <c r="N97" s="137" t="s">
        <v>407</v>
      </c>
      <c r="O97" s="149" t="str">
        <f>IF(OR(L93=0,L94&gt;0),O96,M93)</f>
        <v/>
      </c>
      <c r="P97" s="147"/>
      <c r="Q97" s="147"/>
      <c r="R97" s="147"/>
      <c r="S97" s="147"/>
      <c r="T97" s="145"/>
      <c r="U97" s="137"/>
      <c r="V97" s="144"/>
      <c r="W97" s="145"/>
      <c r="X97" s="145"/>
      <c r="Y97" s="145"/>
      <c r="Z97" s="145"/>
    </row>
    <row r="98" spans="9:26" s="138" customFormat="1">
      <c r="I98" s="146"/>
      <c r="J98" s="147"/>
      <c r="K98" s="147" t="s">
        <v>628</v>
      </c>
      <c r="L98" s="145"/>
      <c r="M98" s="2373"/>
      <c r="N98" s="137" t="s">
        <v>407</v>
      </c>
      <c r="O98" s="147" t="str">
        <f>IF(OR(L93=0,L94=1),M94,O97)</f>
        <v/>
      </c>
      <c r="P98" s="145"/>
      <c r="Q98" s="147"/>
      <c r="R98" s="147"/>
      <c r="S98" s="147"/>
      <c r="T98" s="145"/>
      <c r="U98" s="137"/>
      <c r="V98" s="144"/>
      <c r="W98" s="145"/>
      <c r="X98" s="145"/>
      <c r="Y98" s="145"/>
      <c r="Z98" s="145"/>
    </row>
    <row r="99" spans="9:26" s="138" customFormat="1">
      <c r="I99" s="146"/>
      <c r="J99" s="147"/>
      <c r="K99" s="147" t="s">
        <v>629</v>
      </c>
      <c r="L99" s="145"/>
      <c r="M99" s="2373"/>
      <c r="N99" s="137" t="s">
        <v>407</v>
      </c>
      <c r="O99" s="148" t="str">
        <f>IF(L93&gt;=1,O97,O98)</f>
        <v/>
      </c>
      <c r="P99" s="145"/>
      <c r="Q99" s="145"/>
      <c r="R99" s="145"/>
      <c r="S99" s="145"/>
      <c r="T99" s="145"/>
      <c r="U99" s="137"/>
      <c r="V99" s="144"/>
      <c r="W99" s="145"/>
      <c r="X99" s="145"/>
      <c r="Y99" s="145"/>
      <c r="Z99" s="145"/>
    </row>
    <row r="100" spans="9:26" s="138" customFormat="1">
      <c r="I100" s="146"/>
      <c r="J100" s="147"/>
      <c r="K100" s="147"/>
      <c r="L100" s="145"/>
      <c r="M100" s="2373"/>
      <c r="N100" s="137" t="s">
        <v>407</v>
      </c>
      <c r="O100" s="145"/>
      <c r="P100" s="145"/>
      <c r="Q100" s="145"/>
      <c r="R100" s="145"/>
      <c r="S100" s="145"/>
      <c r="T100" s="145"/>
      <c r="U100" s="137"/>
      <c r="V100" s="144"/>
      <c r="W100" s="145"/>
      <c r="X100" s="145"/>
      <c r="Y100" s="145"/>
      <c r="Z100" s="145"/>
    </row>
    <row r="101" spans="9:26" s="138" customFormat="1">
      <c r="I101" s="146"/>
      <c r="J101" s="147"/>
      <c r="K101" s="147"/>
      <c r="L101" s="145"/>
      <c r="M101" s="2373"/>
      <c r="N101" s="137" t="s">
        <v>407</v>
      </c>
      <c r="O101" s="145"/>
      <c r="P101" s="145"/>
      <c r="Q101" s="145"/>
      <c r="R101" s="145"/>
      <c r="S101" s="145"/>
      <c r="T101" s="145"/>
      <c r="U101" s="137"/>
      <c r="V101" s="144"/>
      <c r="W101" s="145"/>
      <c r="X101" s="145"/>
      <c r="Y101" s="145"/>
      <c r="Z101" s="145"/>
    </row>
    <row r="102" spans="9:26" s="138" customFormat="1">
      <c r="I102" s="146"/>
      <c r="J102" s="147"/>
      <c r="K102" s="147"/>
      <c r="L102" s="145"/>
      <c r="M102" s="2373"/>
      <c r="N102" s="137" t="s">
        <v>407</v>
      </c>
      <c r="O102" s="145"/>
      <c r="P102" s="145"/>
      <c r="Q102" s="145"/>
      <c r="R102" s="145"/>
      <c r="S102" s="145"/>
      <c r="T102" s="145"/>
      <c r="U102" s="145"/>
      <c r="V102" s="144"/>
      <c r="W102" s="145"/>
      <c r="X102" s="145"/>
      <c r="Y102" s="145"/>
      <c r="Z102" s="145"/>
    </row>
    <row r="103" spans="9:26" s="138" customFormat="1" ht="58.5" customHeight="1">
      <c r="I103" s="146"/>
      <c r="J103" s="145"/>
      <c r="K103" s="145"/>
      <c r="L103" s="145"/>
      <c r="M103" s="2373"/>
      <c r="N103" s="137" t="s">
        <v>407</v>
      </c>
      <c r="O103" s="145"/>
      <c r="P103" s="145"/>
      <c r="Q103" s="145"/>
      <c r="R103" s="145"/>
      <c r="S103" s="145"/>
      <c r="T103" s="145"/>
      <c r="U103" s="145"/>
      <c r="V103" s="144"/>
      <c r="W103" s="145"/>
      <c r="X103" s="145"/>
      <c r="Y103" s="145"/>
      <c r="Z103" s="145"/>
    </row>
    <row r="104" spans="9:26" s="138" customFormat="1">
      <c r="J104" s="145"/>
      <c r="K104" s="145"/>
      <c r="L104" s="145"/>
      <c r="U104" s="145"/>
      <c r="V104" s="144"/>
    </row>
    <row r="105" spans="9:26" s="138" customFormat="1">
      <c r="J105" s="145"/>
      <c r="K105" s="145"/>
      <c r="Q105" s="138" t="str">
        <f t="shared" ref="Q105:Q136" si="9">CONCATENATE(R105," ",S105," ")</f>
        <v xml:space="preserve">  </v>
      </c>
      <c r="U105" s="145"/>
      <c r="V105" s="144"/>
    </row>
    <row r="106" spans="9:26" s="138" customFormat="1">
      <c r="Q106" s="138" t="str">
        <f t="shared" si="9"/>
        <v xml:space="preserve">  </v>
      </c>
      <c r="U106" s="145"/>
      <c r="V106" s="144"/>
    </row>
    <row r="107" spans="9:26" s="138" customFormat="1">
      <c r="Q107" s="138" t="str">
        <f t="shared" si="9"/>
        <v xml:space="preserve">  </v>
      </c>
      <c r="U107" s="145"/>
      <c r="V107" s="144"/>
    </row>
    <row r="108" spans="9:26" s="138" customFormat="1">
      <c r="Q108" s="138" t="str">
        <f t="shared" si="9"/>
        <v xml:space="preserve">  </v>
      </c>
      <c r="U108" s="145"/>
      <c r="V108" s="144"/>
    </row>
    <row r="109" spans="9:26" s="138" customFormat="1">
      <c r="Q109" s="138" t="str">
        <f t="shared" si="9"/>
        <v xml:space="preserve">  </v>
      </c>
      <c r="U109" s="145"/>
      <c r="V109" s="144"/>
    </row>
    <row r="110" spans="9:26" s="138" customFormat="1">
      <c r="Q110" s="138" t="str">
        <f t="shared" si="9"/>
        <v xml:space="preserve">  </v>
      </c>
      <c r="U110" s="145"/>
      <c r="V110" s="144"/>
    </row>
    <row r="111" spans="9:26" s="138" customFormat="1">
      <c r="Q111" s="138" t="str">
        <f t="shared" si="9"/>
        <v xml:space="preserve">  </v>
      </c>
      <c r="U111" s="145"/>
      <c r="V111" s="144"/>
    </row>
    <row r="112" spans="9:26" s="138" customFormat="1">
      <c r="Q112" s="138" t="str">
        <f t="shared" si="9"/>
        <v xml:space="preserve">  </v>
      </c>
      <c r="U112" s="145"/>
      <c r="V112" s="144"/>
    </row>
    <row r="113" spans="17:22" s="138" customFormat="1">
      <c r="Q113" s="138" t="str">
        <f t="shared" si="9"/>
        <v xml:space="preserve">  </v>
      </c>
      <c r="U113" s="145"/>
      <c r="V113" s="144"/>
    </row>
    <row r="114" spans="17:22" s="138" customFormat="1">
      <c r="Q114" s="138" t="str">
        <f t="shared" si="9"/>
        <v xml:space="preserve">  </v>
      </c>
      <c r="U114" s="145"/>
      <c r="V114" s="144"/>
    </row>
    <row r="115" spans="17:22" s="138" customFormat="1">
      <c r="Q115" s="138" t="str">
        <f t="shared" si="9"/>
        <v xml:space="preserve">  </v>
      </c>
      <c r="U115" s="145"/>
      <c r="V115" s="144"/>
    </row>
    <row r="116" spans="17:22" s="138" customFormat="1">
      <c r="Q116" s="138" t="str">
        <f t="shared" si="9"/>
        <v xml:space="preserve">  </v>
      </c>
      <c r="U116" s="145"/>
      <c r="V116" s="144"/>
    </row>
    <row r="117" spans="17:22" s="138" customFormat="1">
      <c r="Q117" s="138" t="str">
        <f t="shared" si="9"/>
        <v xml:space="preserve">  </v>
      </c>
      <c r="U117" s="145"/>
      <c r="V117" s="144"/>
    </row>
    <row r="118" spans="17:22" s="138" customFormat="1">
      <c r="Q118" s="138" t="str">
        <f t="shared" si="9"/>
        <v xml:space="preserve">  </v>
      </c>
      <c r="U118" s="145"/>
      <c r="V118" s="144"/>
    </row>
    <row r="119" spans="17:22" s="138" customFormat="1">
      <c r="Q119" s="138" t="str">
        <f t="shared" si="9"/>
        <v xml:space="preserve">  </v>
      </c>
      <c r="V119" s="143"/>
    </row>
    <row r="120" spans="17:22" s="138" customFormat="1">
      <c r="Q120" s="138" t="str">
        <f t="shared" si="9"/>
        <v xml:space="preserve">  </v>
      </c>
      <c r="V120" s="143"/>
    </row>
    <row r="121" spans="17:22" s="138" customFormat="1">
      <c r="Q121" s="138" t="str">
        <f t="shared" si="9"/>
        <v xml:space="preserve">  </v>
      </c>
      <c r="V121" s="143"/>
    </row>
    <row r="122" spans="17:22" s="138" customFormat="1">
      <c r="Q122" s="138" t="str">
        <f t="shared" si="9"/>
        <v xml:space="preserve">  </v>
      </c>
      <c r="V122" s="143"/>
    </row>
    <row r="123" spans="17:22" s="138" customFormat="1">
      <c r="Q123" s="138" t="str">
        <f t="shared" si="9"/>
        <v xml:space="preserve">  </v>
      </c>
      <c r="V123" s="143"/>
    </row>
    <row r="124" spans="17:22" s="138" customFormat="1">
      <c r="Q124" s="138" t="str">
        <f t="shared" si="9"/>
        <v xml:space="preserve">  </v>
      </c>
      <c r="V124" s="143"/>
    </row>
    <row r="125" spans="17:22" s="138" customFormat="1">
      <c r="Q125" s="138" t="str">
        <f t="shared" si="9"/>
        <v xml:space="preserve">  </v>
      </c>
      <c r="V125" s="143"/>
    </row>
    <row r="126" spans="17:22" s="138" customFormat="1">
      <c r="Q126" s="138" t="str">
        <f t="shared" si="9"/>
        <v xml:space="preserve">  </v>
      </c>
      <c r="V126" s="143"/>
    </row>
    <row r="127" spans="17:22" s="138" customFormat="1">
      <c r="Q127" s="138" t="str">
        <f t="shared" si="9"/>
        <v xml:space="preserve">  </v>
      </c>
      <c r="V127" s="143"/>
    </row>
    <row r="128" spans="17:22" s="138" customFormat="1">
      <c r="Q128" s="138" t="str">
        <f t="shared" si="9"/>
        <v xml:space="preserve">  </v>
      </c>
      <c r="V128" s="143"/>
    </row>
    <row r="129" spans="17:22" s="138" customFormat="1">
      <c r="Q129" s="138" t="str">
        <f t="shared" si="9"/>
        <v xml:space="preserve">  </v>
      </c>
      <c r="V129" s="143"/>
    </row>
    <row r="130" spans="17:22" s="138" customFormat="1">
      <c r="Q130" s="138" t="str">
        <f t="shared" si="9"/>
        <v xml:space="preserve">  </v>
      </c>
      <c r="V130" s="143"/>
    </row>
    <row r="131" spans="17:22" s="138" customFormat="1">
      <c r="Q131" s="138" t="str">
        <f t="shared" si="9"/>
        <v xml:space="preserve">  </v>
      </c>
      <c r="V131" s="143"/>
    </row>
    <row r="132" spans="17:22" s="138" customFormat="1">
      <c r="Q132" s="138" t="str">
        <f t="shared" si="9"/>
        <v xml:space="preserve">  </v>
      </c>
      <c r="V132" s="143"/>
    </row>
    <row r="133" spans="17:22" s="138" customFormat="1">
      <c r="Q133" s="138" t="str">
        <f t="shared" si="9"/>
        <v xml:space="preserve">  </v>
      </c>
      <c r="V133" s="143"/>
    </row>
    <row r="134" spans="17:22" s="138" customFormat="1">
      <c r="Q134" s="138" t="str">
        <f t="shared" si="9"/>
        <v xml:space="preserve">  </v>
      </c>
      <c r="V134" s="143"/>
    </row>
    <row r="135" spans="17:22" s="138" customFormat="1">
      <c r="Q135" s="138" t="str">
        <f t="shared" si="9"/>
        <v xml:space="preserve">  </v>
      </c>
      <c r="V135" s="143"/>
    </row>
    <row r="136" spans="17:22" s="138" customFormat="1">
      <c r="Q136" s="138" t="str">
        <f t="shared" si="9"/>
        <v xml:space="preserve">  </v>
      </c>
      <c r="V136" s="142"/>
    </row>
    <row r="137" spans="17:22" s="138" customFormat="1">
      <c r="Q137" s="138" t="str">
        <f t="shared" ref="Q137:Q168" si="10">CONCATENATE(R137," ",S137," ")</f>
        <v xml:space="preserve">  </v>
      </c>
      <c r="V137" s="142"/>
    </row>
    <row r="138" spans="17:22" s="138" customFormat="1">
      <c r="Q138" s="138" t="str">
        <f t="shared" si="10"/>
        <v xml:space="preserve">  </v>
      </c>
      <c r="V138" s="142"/>
    </row>
    <row r="139" spans="17:22" s="138" customFormat="1">
      <c r="Q139" s="138" t="str">
        <f t="shared" si="10"/>
        <v xml:space="preserve">  </v>
      </c>
      <c r="V139" s="142"/>
    </row>
    <row r="140" spans="17:22" s="138" customFormat="1">
      <c r="Q140" s="138" t="str">
        <f t="shared" si="10"/>
        <v xml:space="preserve">  </v>
      </c>
      <c r="V140" s="142"/>
    </row>
    <row r="141" spans="17:22" s="138" customFormat="1">
      <c r="Q141" s="138" t="str">
        <f t="shared" si="10"/>
        <v xml:space="preserve">  </v>
      </c>
      <c r="V141" s="142"/>
    </row>
    <row r="142" spans="17:22" s="138" customFormat="1">
      <c r="Q142" s="138" t="str">
        <f t="shared" si="10"/>
        <v xml:space="preserve">  </v>
      </c>
      <c r="V142" s="142"/>
    </row>
    <row r="143" spans="17:22" s="138" customFormat="1">
      <c r="Q143" s="138" t="str">
        <f t="shared" si="10"/>
        <v xml:space="preserve">  </v>
      </c>
      <c r="V143" s="142"/>
    </row>
    <row r="144" spans="17:22" s="138" customFormat="1">
      <c r="Q144" s="138" t="str">
        <f t="shared" si="10"/>
        <v xml:space="preserve">  </v>
      </c>
      <c r="V144" s="142"/>
    </row>
    <row r="145" spans="17:22" s="138" customFormat="1">
      <c r="Q145" s="138" t="str">
        <f t="shared" si="10"/>
        <v xml:space="preserve">  </v>
      </c>
      <c r="V145" s="142"/>
    </row>
    <row r="146" spans="17:22" s="138" customFormat="1">
      <c r="Q146" s="138" t="str">
        <f t="shared" si="10"/>
        <v xml:space="preserve">  </v>
      </c>
      <c r="V146" s="142"/>
    </row>
    <row r="147" spans="17:22" s="138" customFormat="1">
      <c r="Q147" s="138" t="str">
        <f t="shared" si="10"/>
        <v xml:space="preserve">  </v>
      </c>
      <c r="V147" s="142"/>
    </row>
    <row r="148" spans="17:22" s="138" customFormat="1">
      <c r="Q148" s="138" t="str">
        <f t="shared" si="10"/>
        <v xml:space="preserve">  </v>
      </c>
      <c r="V148" s="142"/>
    </row>
    <row r="149" spans="17:22" s="138" customFormat="1">
      <c r="Q149" s="138" t="str">
        <f t="shared" si="10"/>
        <v xml:space="preserve">  </v>
      </c>
      <c r="V149" s="142"/>
    </row>
    <row r="150" spans="17:22" s="138" customFormat="1">
      <c r="Q150" s="138" t="str">
        <f t="shared" si="10"/>
        <v xml:space="preserve">  </v>
      </c>
      <c r="V150" s="142"/>
    </row>
    <row r="151" spans="17:22" s="138" customFormat="1">
      <c r="Q151" s="138" t="str">
        <f t="shared" si="10"/>
        <v xml:space="preserve">  </v>
      </c>
      <c r="V151" s="142"/>
    </row>
    <row r="152" spans="17:22" s="138" customFormat="1">
      <c r="Q152" s="138" t="str">
        <f t="shared" si="10"/>
        <v xml:space="preserve">  </v>
      </c>
      <c r="V152" s="142"/>
    </row>
    <row r="153" spans="17:22" s="138" customFormat="1">
      <c r="Q153" s="138" t="str">
        <f t="shared" si="10"/>
        <v xml:space="preserve">  </v>
      </c>
      <c r="V153" s="142"/>
    </row>
    <row r="154" spans="17:22" s="138" customFormat="1">
      <c r="Q154" s="138" t="str">
        <f t="shared" si="10"/>
        <v xml:space="preserve">  </v>
      </c>
      <c r="V154" s="142"/>
    </row>
    <row r="155" spans="17:22" s="138" customFormat="1">
      <c r="Q155" s="138" t="str">
        <f t="shared" si="10"/>
        <v xml:space="preserve">  </v>
      </c>
      <c r="V155" s="142"/>
    </row>
    <row r="156" spans="17:22" s="138" customFormat="1">
      <c r="Q156" s="138" t="str">
        <f t="shared" si="10"/>
        <v xml:space="preserve">  </v>
      </c>
      <c r="V156" s="142"/>
    </row>
    <row r="157" spans="17:22" s="138" customFormat="1">
      <c r="Q157" s="138" t="str">
        <f t="shared" si="10"/>
        <v xml:space="preserve">  </v>
      </c>
      <c r="V157" s="142"/>
    </row>
    <row r="158" spans="17:22" s="138" customFormat="1">
      <c r="Q158" s="138" t="str">
        <f t="shared" si="10"/>
        <v xml:space="preserve">  </v>
      </c>
      <c r="V158" s="142"/>
    </row>
    <row r="159" spans="17:22" s="138" customFormat="1">
      <c r="Q159" s="138" t="str">
        <f t="shared" si="10"/>
        <v xml:space="preserve">  </v>
      </c>
      <c r="V159" s="142"/>
    </row>
    <row r="160" spans="17:22" s="138" customFormat="1">
      <c r="Q160" s="138" t="str">
        <f t="shared" si="10"/>
        <v xml:space="preserve">  </v>
      </c>
      <c r="V160" s="142"/>
    </row>
    <row r="161" spans="17:22" s="138" customFormat="1">
      <c r="Q161" s="138" t="str">
        <f t="shared" si="10"/>
        <v xml:space="preserve">  </v>
      </c>
      <c r="V161" s="142"/>
    </row>
    <row r="162" spans="17:22" s="138" customFormat="1">
      <c r="Q162" s="138" t="str">
        <f t="shared" si="10"/>
        <v xml:space="preserve">  </v>
      </c>
      <c r="V162" s="142"/>
    </row>
    <row r="163" spans="17:22" s="138" customFormat="1">
      <c r="Q163" s="138" t="str">
        <f t="shared" si="10"/>
        <v xml:space="preserve">  </v>
      </c>
      <c r="V163" s="142"/>
    </row>
    <row r="164" spans="17:22" s="138" customFormat="1">
      <c r="Q164" s="138" t="str">
        <f t="shared" si="10"/>
        <v xml:space="preserve">  </v>
      </c>
      <c r="V164" s="142"/>
    </row>
    <row r="165" spans="17:22" s="138" customFormat="1">
      <c r="Q165" s="138" t="str">
        <f t="shared" si="10"/>
        <v xml:space="preserve">  </v>
      </c>
      <c r="V165" s="142"/>
    </row>
    <row r="166" spans="17:22" s="138" customFormat="1">
      <c r="Q166" s="138" t="str">
        <f t="shared" si="10"/>
        <v xml:space="preserve">  </v>
      </c>
      <c r="V166" s="142"/>
    </row>
    <row r="167" spans="17:22" s="138" customFormat="1">
      <c r="Q167" s="138" t="str">
        <f t="shared" si="10"/>
        <v xml:space="preserve">  </v>
      </c>
      <c r="V167" s="142"/>
    </row>
    <row r="168" spans="17:22" s="138" customFormat="1">
      <c r="Q168" s="138" t="str">
        <f t="shared" si="10"/>
        <v xml:space="preserve">  </v>
      </c>
      <c r="V168" s="142"/>
    </row>
    <row r="169" spans="17:22" s="138" customFormat="1">
      <c r="Q169" s="138" t="str">
        <f t="shared" ref="Q169:Q189" si="11">CONCATENATE(R169," ",S169," ")</f>
        <v xml:space="preserve">  </v>
      </c>
      <c r="V169" s="142"/>
    </row>
    <row r="170" spans="17:22" s="138" customFormat="1">
      <c r="Q170" s="138" t="str">
        <f t="shared" si="11"/>
        <v xml:space="preserve">  </v>
      </c>
      <c r="V170" s="142"/>
    </row>
    <row r="171" spans="17:22" s="138" customFormat="1">
      <c r="Q171" s="138" t="str">
        <f t="shared" si="11"/>
        <v xml:space="preserve">  </v>
      </c>
      <c r="V171" s="142"/>
    </row>
    <row r="172" spans="17:22" s="138" customFormat="1">
      <c r="Q172" s="138" t="str">
        <f t="shared" si="11"/>
        <v xml:space="preserve">  </v>
      </c>
      <c r="V172" s="142"/>
    </row>
    <row r="173" spans="17:22" s="138" customFormat="1">
      <c r="Q173" s="138" t="str">
        <f t="shared" si="11"/>
        <v xml:space="preserve">  </v>
      </c>
      <c r="V173" s="142"/>
    </row>
    <row r="174" spans="17:22" s="138" customFormat="1">
      <c r="Q174" s="138" t="str">
        <f t="shared" si="11"/>
        <v xml:space="preserve">  </v>
      </c>
      <c r="V174" s="142"/>
    </row>
    <row r="175" spans="17:22" s="138" customFormat="1">
      <c r="Q175" s="138" t="str">
        <f t="shared" si="11"/>
        <v xml:space="preserve">  </v>
      </c>
      <c r="V175" s="142"/>
    </row>
    <row r="176" spans="17:22" s="138" customFormat="1">
      <c r="Q176" s="138" t="str">
        <f t="shared" si="11"/>
        <v xml:space="preserve">  </v>
      </c>
      <c r="V176" s="142"/>
    </row>
    <row r="177" spans="17:22" s="138" customFormat="1">
      <c r="Q177" s="138" t="str">
        <f t="shared" si="11"/>
        <v xml:space="preserve">  </v>
      </c>
      <c r="V177" s="142"/>
    </row>
    <row r="178" spans="17:22" s="138" customFormat="1">
      <c r="Q178" s="138" t="str">
        <f t="shared" si="11"/>
        <v xml:space="preserve">  </v>
      </c>
      <c r="V178" s="142"/>
    </row>
    <row r="179" spans="17:22" s="138" customFormat="1">
      <c r="Q179" s="138" t="str">
        <f t="shared" si="11"/>
        <v xml:space="preserve">  </v>
      </c>
      <c r="V179" s="142"/>
    </row>
    <row r="180" spans="17:22" s="138" customFormat="1">
      <c r="Q180" s="138" t="str">
        <f t="shared" si="11"/>
        <v xml:space="preserve">  </v>
      </c>
      <c r="V180" s="142"/>
    </row>
    <row r="181" spans="17:22" s="138" customFormat="1">
      <c r="Q181" s="138" t="str">
        <f t="shared" si="11"/>
        <v xml:space="preserve">  </v>
      </c>
      <c r="V181" s="142"/>
    </row>
    <row r="182" spans="17:22" s="138" customFormat="1">
      <c r="Q182" s="138" t="str">
        <f t="shared" si="11"/>
        <v xml:space="preserve">  </v>
      </c>
      <c r="V182" s="142"/>
    </row>
    <row r="183" spans="17:22" s="138" customFormat="1">
      <c r="Q183" s="138" t="str">
        <f t="shared" si="11"/>
        <v xml:space="preserve">  </v>
      </c>
      <c r="V183" s="142"/>
    </row>
    <row r="184" spans="17:22" s="138" customFormat="1">
      <c r="Q184" s="138" t="str">
        <f t="shared" si="11"/>
        <v xml:space="preserve">  </v>
      </c>
      <c r="V184" s="142"/>
    </row>
    <row r="185" spans="17:22" s="138" customFormat="1">
      <c r="Q185" s="138" t="str">
        <f t="shared" si="11"/>
        <v xml:space="preserve">  </v>
      </c>
      <c r="V185" s="142"/>
    </row>
    <row r="186" spans="17:22" s="138" customFormat="1">
      <c r="Q186" s="138" t="str">
        <f t="shared" si="11"/>
        <v xml:space="preserve">  </v>
      </c>
      <c r="V186" s="142"/>
    </row>
    <row r="187" spans="17:22" s="138" customFormat="1">
      <c r="Q187" s="138" t="str">
        <f t="shared" si="11"/>
        <v xml:space="preserve">  </v>
      </c>
      <c r="V187" s="142"/>
    </row>
    <row r="188" spans="17:22" s="138" customFormat="1">
      <c r="Q188" s="138" t="str">
        <f t="shared" si="11"/>
        <v xml:space="preserve">  </v>
      </c>
      <c r="V188" s="142"/>
    </row>
    <row r="189" spans="17:22" s="138" customFormat="1">
      <c r="Q189" s="138" t="str">
        <f t="shared" si="11"/>
        <v xml:space="preserve">  </v>
      </c>
      <c r="V189" s="142"/>
    </row>
    <row r="190" spans="17:22" s="138" customFormat="1">
      <c r="V190" s="142"/>
    </row>
    <row r="191" spans="17:22" s="138" customFormat="1">
      <c r="V191" s="142"/>
    </row>
    <row r="192" spans="17:22" s="138" customFormat="1">
      <c r="V192" s="142"/>
    </row>
    <row r="193" spans="22:22" s="138" customFormat="1">
      <c r="V193" s="142"/>
    </row>
    <row r="194" spans="22:22" s="138" customFormat="1">
      <c r="V194" s="142"/>
    </row>
    <row r="195" spans="22:22" s="138" customFormat="1">
      <c r="V195" s="142"/>
    </row>
    <row r="196" spans="22:22" s="138" customFormat="1">
      <c r="V196" s="142"/>
    </row>
    <row r="197" spans="22:22" s="138" customFormat="1">
      <c r="V197" s="142"/>
    </row>
    <row r="198" spans="22:22" s="138" customFormat="1">
      <c r="V198" s="142"/>
    </row>
    <row r="199" spans="22:22" s="138" customFormat="1">
      <c r="V199" s="142"/>
    </row>
    <row r="200" spans="22:22" s="138" customFormat="1">
      <c r="V200" s="142"/>
    </row>
    <row r="201" spans="22:22" s="138" customFormat="1">
      <c r="V201" s="142"/>
    </row>
    <row r="202" spans="22:22" s="138" customFormat="1">
      <c r="V202" s="142"/>
    </row>
    <row r="203" spans="22:22" s="138" customFormat="1">
      <c r="V203" s="142"/>
    </row>
    <row r="204" spans="22:22" s="138" customFormat="1">
      <c r="V204" s="142"/>
    </row>
    <row r="205" spans="22:22" s="138" customFormat="1">
      <c r="V205" s="142"/>
    </row>
    <row r="206" spans="22:22" s="138" customFormat="1">
      <c r="V206" s="142"/>
    </row>
    <row r="207" spans="22:22" s="138" customFormat="1">
      <c r="V207" s="142"/>
    </row>
    <row r="208" spans="22:22" s="138" customFormat="1">
      <c r="V208" s="142"/>
    </row>
    <row r="209" spans="22:22" s="138" customFormat="1">
      <c r="V209" s="142"/>
    </row>
    <row r="210" spans="22:22" s="138" customFormat="1">
      <c r="V210" s="142"/>
    </row>
    <row r="211" spans="22:22" s="138" customFormat="1">
      <c r="V211" s="142"/>
    </row>
    <row r="212" spans="22:22" s="138" customFormat="1">
      <c r="V212" s="142"/>
    </row>
    <row r="213" spans="22:22" s="138" customFormat="1">
      <c r="V213" s="142"/>
    </row>
    <row r="214" spans="22:22" s="138" customFormat="1">
      <c r="V214" s="142"/>
    </row>
    <row r="215" spans="22:22" s="138" customFormat="1">
      <c r="V215" s="142"/>
    </row>
    <row r="216" spans="22:22" s="138" customFormat="1">
      <c r="V216" s="142"/>
    </row>
    <row r="217" spans="22:22" s="138" customFormat="1">
      <c r="V217" s="142"/>
    </row>
    <row r="218" spans="22:22" s="138" customFormat="1">
      <c r="V218" s="142"/>
    </row>
    <row r="219" spans="22:22" s="138" customFormat="1">
      <c r="V219" s="142"/>
    </row>
    <row r="220" spans="22:22" s="138" customFormat="1">
      <c r="V220" s="142"/>
    </row>
    <row r="221" spans="22:22" s="138" customFormat="1">
      <c r="V221" s="142"/>
    </row>
    <row r="222" spans="22:22" s="138" customFormat="1">
      <c r="V222" s="142"/>
    </row>
    <row r="223" spans="22:22" s="138" customFormat="1">
      <c r="V223" s="142"/>
    </row>
    <row r="224" spans="22:22" s="138" customFormat="1">
      <c r="V224" s="142"/>
    </row>
    <row r="225" spans="22:22" s="138" customFormat="1">
      <c r="V225" s="142"/>
    </row>
    <row r="226" spans="22:22" s="138" customFormat="1">
      <c r="V226" s="142"/>
    </row>
    <row r="227" spans="22:22" s="138" customFormat="1">
      <c r="V227" s="142"/>
    </row>
    <row r="228" spans="22:22" s="138" customFormat="1">
      <c r="V228" s="142"/>
    </row>
    <row r="229" spans="22:22" s="138" customFormat="1">
      <c r="V229" s="142"/>
    </row>
    <row r="230" spans="22:22" s="138" customFormat="1">
      <c r="V230" s="142"/>
    </row>
    <row r="231" spans="22:22" s="138" customFormat="1">
      <c r="V231" s="142"/>
    </row>
    <row r="232" spans="22:22" s="138" customFormat="1">
      <c r="V232" s="142"/>
    </row>
    <row r="233" spans="22:22" s="138" customFormat="1">
      <c r="V233" s="142"/>
    </row>
    <row r="234" spans="22:22" s="138" customFormat="1">
      <c r="V234" s="142"/>
    </row>
    <row r="235" spans="22:22" s="138" customFormat="1">
      <c r="V235" s="142"/>
    </row>
    <row r="236" spans="22:22" s="138" customFormat="1">
      <c r="V236" s="142"/>
    </row>
    <row r="237" spans="22:22" s="138" customFormat="1">
      <c r="V237" s="142"/>
    </row>
    <row r="238" spans="22:22" s="138" customFormat="1">
      <c r="V238" s="142"/>
    </row>
    <row r="239" spans="22:22" s="138" customFormat="1">
      <c r="V239" s="142"/>
    </row>
    <row r="240" spans="22:22" s="138" customFormat="1">
      <c r="V240" s="142"/>
    </row>
    <row r="241" spans="22:22" s="138" customFormat="1">
      <c r="V241" s="142"/>
    </row>
    <row r="242" spans="22:22" s="138" customFormat="1">
      <c r="V242" s="142"/>
    </row>
    <row r="243" spans="22:22" s="138" customFormat="1">
      <c r="V243" s="142"/>
    </row>
    <row r="244" spans="22:22" s="138" customFormat="1">
      <c r="V244" s="142"/>
    </row>
    <row r="245" spans="22:22" s="138" customFormat="1">
      <c r="V245" s="142"/>
    </row>
    <row r="246" spans="22:22" s="138" customFormat="1">
      <c r="V246" s="142"/>
    </row>
    <row r="247" spans="22:22" s="138" customFormat="1">
      <c r="V247" s="142"/>
    </row>
    <row r="248" spans="22:22" s="138" customFormat="1">
      <c r="V248" s="142"/>
    </row>
    <row r="249" spans="22:22" s="138" customFormat="1">
      <c r="V249" s="142"/>
    </row>
    <row r="250" spans="22:22" s="138" customFormat="1">
      <c r="V250" s="142"/>
    </row>
    <row r="251" spans="22:22" s="138" customFormat="1">
      <c r="V251" s="142"/>
    </row>
    <row r="252" spans="22:22" s="138" customFormat="1">
      <c r="V252" s="142"/>
    </row>
    <row r="253" spans="22:22" s="138" customFormat="1">
      <c r="V253" s="142"/>
    </row>
    <row r="254" spans="22:22" s="138" customFormat="1">
      <c r="V254" s="142"/>
    </row>
    <row r="255" spans="22:22" s="138" customFormat="1">
      <c r="V255" s="142"/>
    </row>
    <row r="256" spans="22:22" s="138" customFormat="1">
      <c r="V256" s="142"/>
    </row>
    <row r="257" spans="22:22" s="138" customFormat="1">
      <c r="V257" s="142"/>
    </row>
    <row r="258" spans="22:22" s="138" customFormat="1">
      <c r="V258" s="142"/>
    </row>
    <row r="259" spans="22:22" s="138" customFormat="1">
      <c r="V259" s="142"/>
    </row>
    <row r="260" spans="22:22" s="138" customFormat="1">
      <c r="V260" s="142"/>
    </row>
    <row r="261" spans="22:22" s="138" customFormat="1">
      <c r="V261" s="142"/>
    </row>
    <row r="262" spans="22:22" s="138" customFormat="1">
      <c r="V262" s="142"/>
    </row>
    <row r="263" spans="22:22" s="138" customFormat="1">
      <c r="V263" s="142"/>
    </row>
    <row r="264" spans="22:22" s="138" customFormat="1">
      <c r="V264" s="142"/>
    </row>
    <row r="265" spans="22:22" s="138" customFormat="1">
      <c r="V265" s="142"/>
    </row>
    <row r="266" spans="22:22" s="138" customFormat="1">
      <c r="V266" s="142"/>
    </row>
    <row r="267" spans="22:22" s="138" customFormat="1">
      <c r="V267" s="142"/>
    </row>
    <row r="268" spans="22:22" s="138" customFormat="1">
      <c r="V268" s="142"/>
    </row>
    <row r="269" spans="22:22" s="138" customFormat="1">
      <c r="V269" s="142"/>
    </row>
    <row r="270" spans="22:22" s="138" customFormat="1">
      <c r="V270" s="142"/>
    </row>
    <row r="271" spans="22:22" s="138" customFormat="1">
      <c r="V271" s="142"/>
    </row>
    <row r="272" spans="22:22" s="138" customFormat="1">
      <c r="V272" s="142"/>
    </row>
    <row r="273" spans="22:22" s="138" customFormat="1">
      <c r="V273" s="142"/>
    </row>
    <row r="274" spans="22:22" s="138" customFormat="1">
      <c r="V274" s="142"/>
    </row>
    <row r="275" spans="22:22" s="138" customFormat="1">
      <c r="V275" s="142"/>
    </row>
    <row r="276" spans="22:22" s="138" customFormat="1">
      <c r="V276" s="142"/>
    </row>
    <row r="277" spans="22:22" s="138" customFormat="1">
      <c r="V277" s="142"/>
    </row>
    <row r="278" spans="22:22" s="138" customFormat="1">
      <c r="V278" s="142"/>
    </row>
    <row r="279" spans="22:22" s="138" customFormat="1">
      <c r="V279" s="142"/>
    </row>
    <row r="280" spans="22:22" s="138" customFormat="1">
      <c r="V280" s="142"/>
    </row>
    <row r="281" spans="22:22" s="138" customFormat="1">
      <c r="V281" s="142"/>
    </row>
    <row r="282" spans="22:22" s="138" customFormat="1">
      <c r="V282" s="142"/>
    </row>
    <row r="283" spans="22:22" s="138" customFormat="1">
      <c r="V283" s="142"/>
    </row>
    <row r="284" spans="22:22" s="138" customFormat="1">
      <c r="V284" s="142"/>
    </row>
    <row r="285" spans="22:22" s="138" customFormat="1">
      <c r="V285" s="142"/>
    </row>
    <row r="286" spans="22:22" s="138" customFormat="1">
      <c r="V286" s="142"/>
    </row>
    <row r="287" spans="22:22" s="138" customFormat="1">
      <c r="V287" s="142"/>
    </row>
    <row r="288" spans="22:22" s="138" customFormat="1">
      <c r="V288" s="142"/>
    </row>
    <row r="289" spans="22:22" s="138" customFormat="1">
      <c r="V289" s="142"/>
    </row>
    <row r="290" spans="22:22" s="138" customFormat="1">
      <c r="V290" s="142"/>
    </row>
    <row r="291" spans="22:22" s="138" customFormat="1">
      <c r="V291" s="142"/>
    </row>
    <row r="292" spans="22:22" s="138" customFormat="1">
      <c r="V292" s="142"/>
    </row>
    <row r="293" spans="22:22" s="138" customFormat="1">
      <c r="V293" s="142"/>
    </row>
    <row r="294" spans="22:22" s="138" customFormat="1">
      <c r="V294" s="142"/>
    </row>
    <row r="295" spans="22:22" s="138" customFormat="1">
      <c r="V295" s="142"/>
    </row>
    <row r="296" spans="22:22" s="138" customFormat="1">
      <c r="V296" s="142"/>
    </row>
    <row r="297" spans="22:22" s="138" customFormat="1">
      <c r="V297" s="142"/>
    </row>
    <row r="298" spans="22:22" s="138" customFormat="1">
      <c r="V298" s="142"/>
    </row>
    <row r="299" spans="22:22" s="138" customFormat="1">
      <c r="V299" s="142"/>
    </row>
    <row r="300" spans="22:22" s="138" customFormat="1">
      <c r="V300" s="142"/>
    </row>
    <row r="301" spans="22:22" s="138" customFormat="1">
      <c r="V301" s="142"/>
    </row>
    <row r="302" spans="22:22" s="138" customFormat="1">
      <c r="V302" s="142"/>
    </row>
    <row r="303" spans="22:22" s="138" customFormat="1">
      <c r="V303" s="142"/>
    </row>
    <row r="304" spans="22:22" s="138" customFormat="1">
      <c r="V304" s="142"/>
    </row>
    <row r="305" spans="22:22" s="138" customFormat="1">
      <c r="V305" s="142"/>
    </row>
    <row r="306" spans="22:22" s="138" customFormat="1">
      <c r="V306" s="142"/>
    </row>
    <row r="307" spans="22:22" s="138" customFormat="1">
      <c r="V307" s="142"/>
    </row>
    <row r="308" spans="22:22" s="138" customFormat="1">
      <c r="V308" s="142"/>
    </row>
    <row r="309" spans="22:22" s="138" customFormat="1">
      <c r="V309" s="142"/>
    </row>
    <row r="310" spans="22:22" s="138" customFormat="1">
      <c r="V310" s="142"/>
    </row>
    <row r="311" spans="22:22" s="138" customFormat="1">
      <c r="V311" s="142"/>
    </row>
    <row r="312" spans="22:22" s="138" customFormat="1">
      <c r="V312" s="142"/>
    </row>
    <row r="313" spans="22:22" s="138" customFormat="1">
      <c r="V313" s="142"/>
    </row>
    <row r="314" spans="22:22" s="138" customFormat="1">
      <c r="V314" s="142"/>
    </row>
    <row r="315" spans="22:22" s="138" customFormat="1">
      <c r="V315" s="142"/>
    </row>
    <row r="316" spans="22:22" s="138" customFormat="1">
      <c r="V316" s="142"/>
    </row>
    <row r="317" spans="22:22" s="138" customFormat="1">
      <c r="V317" s="142"/>
    </row>
    <row r="318" spans="22:22" s="138" customFormat="1">
      <c r="V318" s="142"/>
    </row>
    <row r="319" spans="22:22" s="138" customFormat="1">
      <c r="V319" s="142"/>
    </row>
    <row r="320" spans="22:22" s="138" customFormat="1">
      <c r="V320" s="142"/>
    </row>
    <row r="321" spans="22:22" s="138" customFormat="1">
      <c r="V321" s="142"/>
    </row>
    <row r="322" spans="22:22" s="138" customFormat="1">
      <c r="V322" s="142"/>
    </row>
    <row r="323" spans="22:22" s="138" customFormat="1">
      <c r="V323" s="142"/>
    </row>
    <row r="324" spans="22:22" s="138" customFormat="1">
      <c r="V324" s="142"/>
    </row>
    <row r="325" spans="22:22" s="138" customFormat="1">
      <c r="V325" s="142"/>
    </row>
    <row r="326" spans="22:22" s="138" customFormat="1">
      <c r="V326" s="142"/>
    </row>
    <row r="327" spans="22:22" s="138" customFormat="1">
      <c r="V327" s="142"/>
    </row>
    <row r="328" spans="22:22" s="138" customFormat="1">
      <c r="V328" s="142"/>
    </row>
    <row r="329" spans="22:22" s="138" customFormat="1">
      <c r="V329" s="142"/>
    </row>
    <row r="330" spans="22:22" s="138" customFormat="1">
      <c r="V330" s="142"/>
    </row>
    <row r="331" spans="22:22" s="138" customFormat="1">
      <c r="V331" s="142"/>
    </row>
    <row r="332" spans="22:22" s="138" customFormat="1">
      <c r="V332" s="142"/>
    </row>
    <row r="333" spans="22:22" s="138" customFormat="1">
      <c r="V333" s="142"/>
    </row>
    <row r="334" spans="22:22" s="138" customFormat="1">
      <c r="V334" s="142"/>
    </row>
    <row r="335" spans="22:22" s="138" customFormat="1">
      <c r="V335" s="142"/>
    </row>
    <row r="336" spans="22:22" s="138" customFormat="1">
      <c r="V336" s="142"/>
    </row>
    <row r="337" spans="22:22" s="138" customFormat="1">
      <c r="V337" s="142"/>
    </row>
    <row r="338" spans="22:22" s="138" customFormat="1">
      <c r="V338" s="142"/>
    </row>
    <row r="339" spans="22:22" s="138" customFormat="1">
      <c r="V339" s="142"/>
    </row>
    <row r="340" spans="22:22" s="138" customFormat="1">
      <c r="V340" s="142"/>
    </row>
    <row r="341" spans="22:22" s="138" customFormat="1">
      <c r="V341" s="142"/>
    </row>
    <row r="342" spans="22:22" s="138" customFormat="1">
      <c r="V342" s="142"/>
    </row>
    <row r="343" spans="22:22" s="138" customFormat="1">
      <c r="V343" s="142"/>
    </row>
    <row r="344" spans="22:22" s="138" customFormat="1">
      <c r="V344" s="142"/>
    </row>
    <row r="345" spans="22:22" s="138" customFormat="1">
      <c r="V345" s="142"/>
    </row>
    <row r="346" spans="22:22" s="138" customFormat="1">
      <c r="V346" s="142"/>
    </row>
    <row r="347" spans="22:22" s="138" customFormat="1">
      <c r="V347" s="142"/>
    </row>
    <row r="348" spans="22:22" s="138" customFormat="1">
      <c r="V348" s="142"/>
    </row>
    <row r="349" spans="22:22" s="138" customFormat="1">
      <c r="V349" s="142"/>
    </row>
    <row r="350" spans="22:22" s="138" customFormat="1">
      <c r="V350" s="142"/>
    </row>
    <row r="351" spans="22:22" s="138" customFormat="1">
      <c r="V351" s="142"/>
    </row>
    <row r="352" spans="22:22" s="138" customFormat="1">
      <c r="V352" s="142"/>
    </row>
    <row r="353" spans="22:22" s="138" customFormat="1">
      <c r="V353" s="142"/>
    </row>
    <row r="354" spans="22:22" s="138" customFormat="1">
      <c r="V354" s="142"/>
    </row>
    <row r="355" spans="22:22" s="138" customFormat="1">
      <c r="V355" s="142"/>
    </row>
    <row r="356" spans="22:22" s="138" customFormat="1">
      <c r="V356" s="142"/>
    </row>
    <row r="357" spans="22:22" s="138" customFormat="1">
      <c r="V357" s="142"/>
    </row>
    <row r="358" spans="22:22" s="138" customFormat="1">
      <c r="V358" s="142"/>
    </row>
    <row r="359" spans="22:22" s="138" customFormat="1">
      <c r="V359" s="142"/>
    </row>
    <row r="360" spans="22:22" s="138" customFormat="1">
      <c r="V360" s="142"/>
    </row>
    <row r="361" spans="22:22" s="138" customFormat="1">
      <c r="V361" s="142"/>
    </row>
    <row r="362" spans="22:22" s="138" customFormat="1">
      <c r="V362" s="142"/>
    </row>
    <row r="363" spans="22:22" s="138" customFormat="1">
      <c r="V363" s="142"/>
    </row>
    <row r="364" spans="22:22" s="138" customFormat="1">
      <c r="V364" s="142"/>
    </row>
    <row r="365" spans="22:22" s="138" customFormat="1">
      <c r="V365" s="142"/>
    </row>
    <row r="366" spans="22:22" s="138" customFormat="1">
      <c r="V366" s="142"/>
    </row>
    <row r="367" spans="22:22" s="138" customFormat="1">
      <c r="V367" s="142"/>
    </row>
    <row r="368" spans="22:22" s="138" customFormat="1">
      <c r="V368" s="142"/>
    </row>
    <row r="369" spans="22:22" s="138" customFormat="1">
      <c r="V369" s="142"/>
    </row>
    <row r="370" spans="22:22" s="138" customFormat="1">
      <c r="V370" s="142"/>
    </row>
    <row r="371" spans="22:22" s="138" customFormat="1">
      <c r="V371" s="142"/>
    </row>
    <row r="372" spans="22:22" s="138" customFormat="1">
      <c r="V372" s="142"/>
    </row>
    <row r="373" spans="22:22" s="138" customFormat="1">
      <c r="V373" s="142"/>
    </row>
    <row r="374" spans="22:22" s="138" customFormat="1">
      <c r="V374" s="142"/>
    </row>
    <row r="375" spans="22:22" s="138" customFormat="1">
      <c r="V375" s="142"/>
    </row>
    <row r="376" spans="22:22" s="138" customFormat="1">
      <c r="V376" s="142"/>
    </row>
    <row r="377" spans="22:22" s="138" customFormat="1">
      <c r="V377" s="142"/>
    </row>
    <row r="378" spans="22:22" s="138" customFormat="1">
      <c r="V378" s="142"/>
    </row>
    <row r="379" spans="22:22" s="138" customFormat="1">
      <c r="V379" s="142"/>
    </row>
    <row r="380" spans="22:22" s="138" customFormat="1">
      <c r="V380" s="142"/>
    </row>
    <row r="381" spans="22:22" s="138" customFormat="1">
      <c r="V381" s="142"/>
    </row>
    <row r="382" spans="22:22" s="138" customFormat="1">
      <c r="V382" s="142"/>
    </row>
    <row r="383" spans="22:22" s="138" customFormat="1">
      <c r="V383" s="142"/>
    </row>
    <row r="384" spans="22:22" s="138" customFormat="1">
      <c r="V384" s="142"/>
    </row>
    <row r="385" spans="22:22" s="138" customFormat="1">
      <c r="V385" s="142"/>
    </row>
    <row r="386" spans="22:22" s="138" customFormat="1">
      <c r="V386" s="142"/>
    </row>
    <row r="387" spans="22:22" s="138" customFormat="1">
      <c r="V387" s="142"/>
    </row>
    <row r="388" spans="22:22" s="138" customFormat="1">
      <c r="V388" s="142"/>
    </row>
    <row r="389" spans="22:22" s="138" customFormat="1">
      <c r="V389" s="142"/>
    </row>
    <row r="390" spans="22:22" s="138" customFormat="1">
      <c r="V390" s="142"/>
    </row>
    <row r="391" spans="22:22" s="138" customFormat="1">
      <c r="V391" s="142"/>
    </row>
    <row r="392" spans="22:22" s="138" customFormat="1">
      <c r="V392" s="142"/>
    </row>
    <row r="393" spans="22:22" s="138" customFormat="1">
      <c r="V393" s="142"/>
    </row>
    <row r="394" spans="22:22" s="138" customFormat="1">
      <c r="V394" s="142"/>
    </row>
    <row r="395" spans="22:22" s="138" customFormat="1">
      <c r="V395" s="142"/>
    </row>
    <row r="396" spans="22:22" s="138" customFormat="1">
      <c r="V396" s="142"/>
    </row>
    <row r="397" spans="22:22" s="138" customFormat="1">
      <c r="V397" s="142"/>
    </row>
    <row r="398" spans="22:22" s="138" customFormat="1">
      <c r="V398" s="142"/>
    </row>
    <row r="399" spans="22:22" s="138" customFormat="1">
      <c r="V399" s="142"/>
    </row>
    <row r="400" spans="22:22" s="138" customFormat="1">
      <c r="V400" s="142"/>
    </row>
    <row r="401" spans="22:22" s="138" customFormat="1">
      <c r="V401" s="142"/>
    </row>
    <row r="402" spans="22:22" s="138" customFormat="1">
      <c r="V402" s="142"/>
    </row>
    <row r="403" spans="22:22" s="138" customFormat="1">
      <c r="V403" s="142"/>
    </row>
    <row r="404" spans="22:22" s="138" customFormat="1">
      <c r="V404" s="142"/>
    </row>
    <row r="405" spans="22:22" s="138" customFormat="1">
      <c r="V405" s="142"/>
    </row>
    <row r="406" spans="22:22" s="138" customFormat="1">
      <c r="V406" s="142"/>
    </row>
    <row r="407" spans="22:22" s="138" customFormat="1">
      <c r="V407" s="142"/>
    </row>
    <row r="408" spans="22:22" s="138" customFormat="1">
      <c r="V408" s="142"/>
    </row>
    <row r="409" spans="22:22" s="138" customFormat="1">
      <c r="V409" s="142"/>
    </row>
    <row r="410" spans="22:22" s="138" customFormat="1">
      <c r="V410" s="142"/>
    </row>
    <row r="411" spans="22:22" s="138" customFormat="1">
      <c r="V411" s="142"/>
    </row>
    <row r="412" spans="22:22" s="138" customFormat="1">
      <c r="V412" s="142"/>
    </row>
    <row r="413" spans="22:22" s="138" customFormat="1">
      <c r="V413" s="142"/>
    </row>
    <row r="414" spans="22:22" s="138" customFormat="1">
      <c r="V414" s="142"/>
    </row>
    <row r="415" spans="22:22" s="138" customFormat="1">
      <c r="V415" s="142"/>
    </row>
    <row r="416" spans="22:22" s="138" customFormat="1">
      <c r="V416" s="142"/>
    </row>
    <row r="417" spans="22:22" s="138" customFormat="1">
      <c r="V417" s="142"/>
    </row>
    <row r="418" spans="22:22" s="138" customFormat="1">
      <c r="V418" s="142"/>
    </row>
    <row r="419" spans="22:22" s="138" customFormat="1">
      <c r="V419" s="142"/>
    </row>
    <row r="420" spans="22:22" s="138" customFormat="1">
      <c r="V420" s="142"/>
    </row>
    <row r="421" spans="22:22" s="138" customFormat="1">
      <c r="V421" s="142"/>
    </row>
    <row r="422" spans="22:22" s="138" customFormat="1">
      <c r="V422" s="142"/>
    </row>
    <row r="423" spans="22:22" s="138" customFormat="1">
      <c r="V423" s="142"/>
    </row>
    <row r="424" spans="22:22" s="138" customFormat="1">
      <c r="V424" s="142"/>
    </row>
    <row r="425" spans="22:22" s="138" customFormat="1">
      <c r="V425" s="142"/>
    </row>
    <row r="426" spans="22:22" s="138" customFormat="1">
      <c r="V426" s="142"/>
    </row>
    <row r="427" spans="22:22" s="138" customFormat="1">
      <c r="V427" s="142"/>
    </row>
    <row r="428" spans="22:22" s="138" customFormat="1">
      <c r="V428" s="142"/>
    </row>
    <row r="429" spans="22:22" s="138" customFormat="1">
      <c r="V429" s="142"/>
    </row>
    <row r="430" spans="22:22" s="138" customFormat="1">
      <c r="V430" s="142"/>
    </row>
    <row r="431" spans="22:22" s="138" customFormat="1">
      <c r="V431" s="142"/>
    </row>
    <row r="432" spans="22:22" s="138" customFormat="1">
      <c r="V432" s="142"/>
    </row>
    <row r="433" spans="22:22" s="138" customFormat="1">
      <c r="V433" s="142"/>
    </row>
    <row r="434" spans="22:22" s="138" customFormat="1">
      <c r="V434" s="142"/>
    </row>
    <row r="435" spans="22:22" s="138" customFormat="1">
      <c r="V435" s="142"/>
    </row>
    <row r="436" spans="22:22" s="138" customFormat="1">
      <c r="V436" s="142"/>
    </row>
    <row r="437" spans="22:22" s="138" customFormat="1">
      <c r="V437" s="142"/>
    </row>
    <row r="438" spans="22:22" s="138" customFormat="1">
      <c r="V438" s="142"/>
    </row>
    <row r="439" spans="22:22" s="138" customFormat="1">
      <c r="V439" s="142"/>
    </row>
    <row r="440" spans="22:22" s="138" customFormat="1">
      <c r="V440" s="142"/>
    </row>
    <row r="441" spans="22:22" s="138" customFormat="1">
      <c r="V441" s="142"/>
    </row>
    <row r="442" spans="22:22" s="138" customFormat="1">
      <c r="V442" s="142"/>
    </row>
    <row r="443" spans="22:22" s="138" customFormat="1">
      <c r="V443" s="142"/>
    </row>
    <row r="444" spans="22:22" s="138" customFormat="1">
      <c r="V444" s="142"/>
    </row>
    <row r="445" spans="22:22" s="138" customFormat="1">
      <c r="V445" s="142"/>
    </row>
    <row r="446" spans="22:22" s="138" customFormat="1">
      <c r="V446" s="142"/>
    </row>
    <row r="447" spans="22:22" s="138" customFormat="1">
      <c r="V447" s="142"/>
    </row>
    <row r="448" spans="22:22" s="138" customFormat="1">
      <c r="V448" s="142"/>
    </row>
    <row r="449" spans="22:22" s="138" customFormat="1">
      <c r="V449" s="142"/>
    </row>
    <row r="450" spans="22:22" s="138" customFormat="1">
      <c r="V450" s="142"/>
    </row>
    <row r="451" spans="22:22" s="138" customFormat="1">
      <c r="V451" s="142"/>
    </row>
    <row r="452" spans="22:22" s="138" customFormat="1">
      <c r="V452" s="142"/>
    </row>
    <row r="453" spans="22:22" s="138" customFormat="1">
      <c r="V453" s="142"/>
    </row>
    <row r="454" spans="22:22" s="138" customFormat="1">
      <c r="V454" s="142"/>
    </row>
    <row r="455" spans="22:22" s="138" customFormat="1">
      <c r="V455" s="142"/>
    </row>
    <row r="456" spans="22:22" s="138" customFormat="1">
      <c r="V456" s="142"/>
    </row>
    <row r="457" spans="22:22" s="138" customFormat="1">
      <c r="V457" s="142"/>
    </row>
    <row r="458" spans="22:22" s="138" customFormat="1">
      <c r="V458" s="142"/>
    </row>
    <row r="459" spans="22:22" s="138" customFormat="1">
      <c r="V459" s="142"/>
    </row>
    <row r="460" spans="22:22" s="138" customFormat="1">
      <c r="V460" s="142"/>
    </row>
    <row r="461" spans="22:22" s="138" customFormat="1">
      <c r="V461" s="142"/>
    </row>
    <row r="462" spans="22:22" s="138" customFormat="1">
      <c r="V462" s="142"/>
    </row>
    <row r="463" spans="22:22" s="138" customFormat="1">
      <c r="V463" s="142"/>
    </row>
    <row r="464" spans="22:22" s="138" customFormat="1">
      <c r="V464" s="142"/>
    </row>
    <row r="465" spans="22:22" s="138" customFormat="1">
      <c r="V465" s="142"/>
    </row>
    <row r="466" spans="22:22" s="138" customFormat="1">
      <c r="V466" s="142"/>
    </row>
    <row r="467" spans="22:22" s="138" customFormat="1">
      <c r="V467" s="142"/>
    </row>
    <row r="468" spans="22:22" s="138" customFormat="1">
      <c r="V468" s="142"/>
    </row>
    <row r="469" spans="22:22" s="138" customFormat="1">
      <c r="V469" s="142"/>
    </row>
    <row r="470" spans="22:22" s="138" customFormat="1">
      <c r="V470" s="142"/>
    </row>
    <row r="471" spans="22:22" s="138" customFormat="1">
      <c r="V471" s="142"/>
    </row>
    <row r="472" spans="22:22" s="138" customFormat="1">
      <c r="V472" s="142"/>
    </row>
    <row r="473" spans="22:22" s="138" customFormat="1">
      <c r="V473" s="142"/>
    </row>
    <row r="474" spans="22:22" s="138" customFormat="1">
      <c r="V474" s="142"/>
    </row>
    <row r="475" spans="22:22" s="138" customFormat="1">
      <c r="V475" s="142"/>
    </row>
    <row r="476" spans="22:22" s="138" customFormat="1">
      <c r="V476" s="142"/>
    </row>
    <row r="477" spans="22:22" s="138" customFormat="1">
      <c r="V477" s="142"/>
    </row>
    <row r="478" spans="22:22" s="138" customFormat="1">
      <c r="V478" s="142"/>
    </row>
    <row r="479" spans="22:22" s="138" customFormat="1">
      <c r="V479" s="142"/>
    </row>
    <row r="480" spans="22:22" s="138" customFormat="1">
      <c r="V480" s="142"/>
    </row>
    <row r="481" spans="22:22" s="138" customFormat="1">
      <c r="V481" s="142"/>
    </row>
    <row r="482" spans="22:22" s="138" customFormat="1">
      <c r="V482" s="142"/>
    </row>
    <row r="483" spans="22:22" s="138" customFormat="1">
      <c r="V483" s="142"/>
    </row>
    <row r="484" spans="22:22" s="138" customFormat="1">
      <c r="V484" s="142"/>
    </row>
    <row r="485" spans="22:22" s="138" customFormat="1">
      <c r="V485" s="142"/>
    </row>
    <row r="486" spans="22:22" s="138" customFormat="1">
      <c r="V486" s="142"/>
    </row>
    <row r="487" spans="22:22" s="138" customFormat="1">
      <c r="V487" s="142"/>
    </row>
    <row r="488" spans="22:22" s="138" customFormat="1">
      <c r="V488" s="142"/>
    </row>
    <row r="489" spans="22:22" s="138" customFormat="1">
      <c r="V489" s="142"/>
    </row>
    <row r="490" spans="22:22" s="138" customFormat="1">
      <c r="V490" s="142"/>
    </row>
    <row r="491" spans="22:22" s="138" customFormat="1">
      <c r="V491" s="142"/>
    </row>
    <row r="492" spans="22:22" s="138" customFormat="1">
      <c r="V492" s="142"/>
    </row>
    <row r="493" spans="22:22" s="138" customFormat="1">
      <c r="V493" s="142"/>
    </row>
    <row r="494" spans="22:22" s="138" customFormat="1">
      <c r="V494" s="142"/>
    </row>
    <row r="495" spans="22:22" s="138" customFormat="1">
      <c r="V495" s="142"/>
    </row>
    <row r="496" spans="22:22" s="138" customFormat="1">
      <c r="V496" s="142"/>
    </row>
    <row r="497" spans="22:22" s="138" customFormat="1">
      <c r="V497" s="142"/>
    </row>
    <row r="498" spans="22:22" s="138" customFormat="1">
      <c r="V498" s="142"/>
    </row>
    <row r="499" spans="22:22" s="138" customFormat="1">
      <c r="V499" s="142"/>
    </row>
    <row r="500" spans="22:22" s="138" customFormat="1">
      <c r="V500" s="142"/>
    </row>
    <row r="501" spans="22:22" s="138" customFormat="1">
      <c r="V501" s="142"/>
    </row>
    <row r="502" spans="22:22" s="138" customFormat="1">
      <c r="V502" s="142"/>
    </row>
    <row r="503" spans="22:22" s="138" customFormat="1">
      <c r="V503" s="142"/>
    </row>
    <row r="504" spans="22:22" s="138" customFormat="1">
      <c r="V504" s="142"/>
    </row>
    <row r="505" spans="22:22" s="138" customFormat="1">
      <c r="V505" s="142"/>
    </row>
    <row r="506" spans="22:22" s="138" customFormat="1">
      <c r="V506" s="142"/>
    </row>
    <row r="507" spans="22:22" s="138" customFormat="1">
      <c r="V507" s="142"/>
    </row>
    <row r="508" spans="22:22" s="138" customFormat="1">
      <c r="V508" s="142"/>
    </row>
    <row r="509" spans="22:22" s="138" customFormat="1">
      <c r="V509" s="142"/>
    </row>
    <row r="510" spans="22:22" s="138" customFormat="1">
      <c r="V510" s="142"/>
    </row>
    <row r="511" spans="22:22" s="138" customFormat="1">
      <c r="V511" s="142"/>
    </row>
    <row r="512" spans="22:22" s="138" customFormat="1">
      <c r="V512" s="142"/>
    </row>
    <row r="513" spans="10:22" s="138" customFormat="1">
      <c r="V513" s="142"/>
    </row>
    <row r="514" spans="10:22" s="138" customFormat="1">
      <c r="V514" s="142"/>
    </row>
    <row r="515" spans="10:22" s="138" customFormat="1">
      <c r="V515" s="142"/>
    </row>
    <row r="516" spans="10:22" s="138" customFormat="1">
      <c r="V516" s="142"/>
    </row>
    <row r="517" spans="10:22" s="138" customFormat="1">
      <c r="V517" s="142"/>
    </row>
    <row r="518" spans="10:22" s="138" customFormat="1">
      <c r="V518" s="142"/>
    </row>
    <row r="519" spans="10:22" s="138" customFormat="1">
      <c r="V519" s="142"/>
    </row>
    <row r="520" spans="10:22" s="138" customFormat="1">
      <c r="V520" s="142"/>
    </row>
    <row r="521" spans="10:22" s="138" customFormat="1">
      <c r="V521" s="142"/>
    </row>
    <row r="522" spans="10:22" s="138" customFormat="1">
      <c r="V522" s="142"/>
    </row>
    <row r="523" spans="10:22" s="138" customFormat="1">
      <c r="V523" s="142"/>
    </row>
    <row r="524" spans="10:22" s="138" customFormat="1">
      <c r="V524" s="142"/>
    </row>
    <row r="525" spans="10:22" s="138" customFormat="1">
      <c r="V525" s="142"/>
    </row>
    <row r="526" spans="10:22" s="138" customFormat="1">
      <c r="V526" s="142"/>
    </row>
    <row r="527" spans="10:22">
      <c r="J527" s="138"/>
      <c r="K527" s="138"/>
      <c r="L527" s="138"/>
      <c r="U527" s="138"/>
      <c r="V527" s="142"/>
    </row>
    <row r="528" spans="10:22">
      <c r="J528" s="138"/>
      <c r="K528" s="138"/>
      <c r="U528" s="138"/>
      <c r="V528" s="142"/>
    </row>
    <row r="529" spans="21:22">
      <c r="U529" s="138"/>
      <c r="V529" s="142"/>
    </row>
    <row r="530" spans="21:22">
      <c r="U530" s="138"/>
      <c r="V530" s="142"/>
    </row>
    <row r="531" spans="21:22">
      <c r="U531" s="138"/>
      <c r="V531" s="142"/>
    </row>
    <row r="532" spans="21:22">
      <c r="U532" s="138"/>
      <c r="V532" s="142"/>
    </row>
    <row r="533" spans="21:22">
      <c r="U533" s="138"/>
      <c r="V533" s="142"/>
    </row>
    <row r="534" spans="21:22">
      <c r="U534" s="138"/>
      <c r="V534" s="142"/>
    </row>
    <row r="535" spans="21:22">
      <c r="U535" s="138"/>
      <c r="V535" s="142"/>
    </row>
    <row r="536" spans="21:22">
      <c r="U536" s="138"/>
      <c r="V536" s="142"/>
    </row>
    <row r="537" spans="21:22">
      <c r="U537" s="138"/>
      <c r="V537" s="142"/>
    </row>
    <row r="538" spans="21:22">
      <c r="U538" s="138"/>
      <c r="V538" s="142"/>
    </row>
    <row r="539" spans="21:22">
      <c r="U539" s="138"/>
      <c r="V539" s="142"/>
    </row>
    <row r="540" spans="21:22">
      <c r="U540" s="138"/>
      <c r="V540" s="142"/>
    </row>
    <row r="541" spans="21:22">
      <c r="U541" s="138"/>
      <c r="V541" s="142"/>
    </row>
    <row r="542" spans="21:22">
      <c r="V542" s="142"/>
    </row>
    <row r="543" spans="21:22">
      <c r="V543" s="142"/>
    </row>
    <row r="544" spans="21:22">
      <c r="V544" s="142"/>
    </row>
    <row r="545" spans="22:22">
      <c r="V545" s="142"/>
    </row>
    <row r="546" spans="22:22">
      <c r="V546" s="142"/>
    </row>
    <row r="547" spans="22:22">
      <c r="V547" s="142"/>
    </row>
    <row r="548" spans="22:22">
      <c r="V548" s="142"/>
    </row>
    <row r="549" spans="22:22">
      <c r="V549" s="142"/>
    </row>
    <row r="550" spans="22:22">
      <c r="V550" s="142"/>
    </row>
    <row r="551" spans="22:22">
      <c r="V551" s="142"/>
    </row>
    <row r="552" spans="22:22">
      <c r="V552" s="142"/>
    </row>
    <row r="553" spans="22:22">
      <c r="V553" s="142"/>
    </row>
    <row r="554" spans="22:22">
      <c r="V554" s="142"/>
    </row>
    <row r="555" spans="22:22">
      <c r="V555" s="142"/>
    </row>
    <row r="556" spans="22:22">
      <c r="V556" s="142"/>
    </row>
    <row r="557" spans="22:22">
      <c r="V557" s="142"/>
    </row>
    <row r="558" spans="22:22">
      <c r="V558" s="142"/>
    </row>
  </sheetData>
  <mergeCells count="4">
    <mergeCell ref="C3:E3"/>
    <mergeCell ref="G5:G31"/>
    <mergeCell ref="G32:G52"/>
    <mergeCell ref="M95:M103"/>
  </mergeCells>
  <conditionalFormatting sqref="D96:D1048576 D2:D4 D71:D91">
    <cfRule type="containsText" dxfId="91" priority="1" operator="containsText" text="CGMN">
      <formula>NOT(ISERROR(SEARCH("CGMN",D2)))</formula>
    </cfRule>
    <cfRule type="containsText" dxfId="90" priority="3" operator="containsText" text="CGPM">
      <formula>NOT(ISERROR(SEARCH("CGPM",D2)))</formula>
    </cfRule>
    <cfRule type="containsText" dxfId="89" priority="4" operator="containsText" text="CGML">
      <formula>NOT(ISERROR(SEARCH("CGML",D2)))</formula>
    </cfRule>
    <cfRule type="containsText" dxfId="88" priority="5" operator="containsText" text="CGMK">
      <formula>NOT(ISERROR(SEARCH("CGMK",D2)))</formula>
    </cfRule>
    <cfRule type="containsText" dxfId="87" priority="6" operator="containsText" text="CGPL">
      <formula>NOT(ISERROR(SEARCH("CGPL",D2)))</formula>
    </cfRule>
    <cfRule type="containsText" dxfId="86" priority="7" operator="containsText" text="CGQX">
      <formula>NOT(ISERROR(SEARCH("CGQX",D2)))</formula>
    </cfRule>
    <cfRule type="containsText" dxfId="85" priority="8" operator="containsText" text="CGNT">
      <formula>NOT(ISERROR(SEARCH("CGNT",D2)))</formula>
    </cfRule>
    <cfRule type="containsText" dxfId="84" priority="9" operator="containsText" text="CGMOBDEV">
      <formula>NOT(ISERROR(SEARCH("CGMOBDEV",D2)))</formula>
    </cfRule>
    <cfRule type="containsText" dxfId="83" priority="10" operator="containsText" text="CGMH">
      <formula>NOT(ISERROR(SEARCH("CGMH",D2)))</formula>
    </cfRule>
    <cfRule type="containsText" dxfId="82" priority="11" operator="containsText" text="CGRC">
      <formula>NOT(ISERROR(SEARCH("CGRC",D2)))</formula>
    </cfRule>
    <cfRule type="containsText" dxfId="81" priority="12" operator="containsText" text="CG4545">
      <formula>NOT(ISERROR(SEARCH("CG4545",D2)))</formula>
    </cfRule>
    <cfRule type="containsText" dxfId="80" priority="13" operator="containsText" text="CGQN">
      <formula>NOT(ISERROR(SEARCH("CGQN",D2)))</formula>
    </cfRule>
    <cfRule type="containsText" dxfId="79" priority="14" operator="containsText" text="CGQP">
      <formula>NOT(ISERROR(SEARCH("CGQP",D2)))</formula>
    </cfRule>
    <cfRule type="containsText" dxfId="78" priority="15" operator="containsText" text="CGQQ">
      <formula>NOT(ISERROR(SEARCH("CGQQ",D2)))</formula>
    </cfRule>
    <cfRule type="containsText" dxfId="77" priority="16" operator="containsText" text="CGNX">
      <formula>NOT(ISERROR(SEARCH("CGNX",D2)))</formula>
    </cfRule>
    <cfRule type="containsText" dxfId="76" priority="17" operator="containsText" text="CGRD">
      <formula>NOT(ISERROR(SEARCH("CGRD",D2)))</formula>
    </cfRule>
    <cfRule type="containsText" dxfId="75" priority="18" operator="containsText" text="CGNR">
      <formula>NOT(ISERROR(SEARCH("CGNR",D2)))</formula>
    </cfRule>
    <cfRule type="containsText" dxfId="74" priority="19" operator="containsText" text="CGQT">
      <formula>NOT(ISERROR(SEARCH("CGQT",D2)))</formula>
    </cfRule>
    <cfRule type="containsText" dxfId="73" priority="20" operator="containsText" text="CGQL">
      <formula>NOT(ISERROR(SEARCH("CGQL",D2)))</formula>
    </cfRule>
    <cfRule type="containsText" dxfId="72" priority="21" operator="containsText" text="CGRE">
      <formula>NOT(ISERROR(SEARCH("CGRE",D2)))</formula>
    </cfRule>
    <cfRule type="containsText" dxfId="71" priority="22" operator="containsText" text="CGNQ">
      <formula>NOT(ISERROR(SEARCH("CGNQ",D2)))</formula>
    </cfRule>
    <cfRule type="containsText" dxfId="70" priority="23" operator="containsText" text="CGOVSM">
      <formula>NOT(ISERROR(SEARCH("CGOVSM",D2)))</formula>
    </cfRule>
    <cfRule type="containsText" dxfId="69" priority="24" operator="containsText" text="CGTR">
      <formula>NOT(ISERROR(SEARCH("CGTR",D2)))</formula>
    </cfRule>
    <cfRule type="containsText" dxfId="68" priority="25" operator="containsText" text="CGNP">
      <formula>NOT(ISERROR(SEARCH("CGNP",D2)))</formula>
    </cfRule>
    <cfRule type="containsText" dxfId="67" priority="26" operator="containsText" text="CGGWOTNS">
      <formula>NOT(ISERROR(SEARCH("CGGWOTNS",D2)))</formula>
    </cfRule>
    <cfRule type="containsText" dxfId="66" priority="27" operator="containsText" text="CGGWOTIF">
      <formula>NOT(ISERROR(SEARCH("CGGWOTIF",D2)))</formula>
    </cfRule>
    <cfRule type="containsText" dxfId="65" priority="28" operator="containsText" text="CGGWOTS">
      <formula>NOT(ISERROR(SEARCH("CGGWOTS",D2)))</formula>
    </cfRule>
    <cfRule type="containsText" dxfId="64" priority="29" operator="containsText" text="CGGWOTND">
      <formula>NOT(ISERROR(SEARCH("CGGWOTND",D2)))</formula>
    </cfRule>
    <cfRule type="containsText" dxfId="63" priority="30" operator="containsText" text="CGGWOTIR">
      <formula>NOT(ISERROR(SEARCH("CGGWOTIR",D2)))</formula>
    </cfRule>
    <cfRule type="containsText" dxfId="62" priority="31" operator="containsText" text="CGGWOTFS">
      <formula>NOT(ISERROR(SEARCH("CGGWOTFS",D2)))</formula>
    </cfRule>
    <cfRule type="containsText" dxfId="61" priority="32" operator="containsText" text="CGGWOTX">
      <formula>NOT(ISERROR(SEARCH("CGGWOTX",D2)))</formula>
    </cfRule>
    <cfRule type="containsText" dxfId="60" priority="33" operator="containsText" text="ICM">
      <formula>NOT(ISERROR(SEARCH("ICM",D2)))</formula>
    </cfRule>
    <cfRule type="containsText" dxfId="59" priority="34" operator="containsText" text="CGQM">
      <formula>NOT(ISERROR(SEARCH("CGQM",D2)))</formula>
    </cfRule>
    <cfRule type="containsText" dxfId="58" priority="35" operator="containsText" text="CGAF">
      <formula>NOT(ISERROR(SEARCH("CGAF",D2)))</formula>
    </cfRule>
    <cfRule type="containsText" dxfId="57" priority="36" operator="containsText" text="CGNV">
      <formula>NOT(ISERROR(SEARCH("CGNV",D2)))</formula>
    </cfRule>
    <cfRule type="containsText" dxfId="56" priority="37" operator="containsText" text="CGNM">
      <formula>NOT(ISERROR(SEARCH("CGNM",D2)))</formula>
    </cfRule>
    <cfRule type="containsText" dxfId="55" priority="38" operator="containsText" text="CGNL">
      <formula>NOT(ISERROR(SEARCH("CGNL",D2)))</formula>
    </cfRule>
    <cfRule type="containsText" dxfId="54" priority="39" operator="containsText" text="CGNK">
      <formula>NOT(ISERROR(SEARCH("CGNK",D2)))</formula>
    </cfRule>
    <cfRule type="containsText" dxfId="53" priority="40" operator="containsText" text="CGKDSM">
      <formula>NOT(ISERROR(SEARCH("CGKDSM",D2)))</formula>
    </cfRule>
    <cfRule type="containsText" dxfId="52" priority="41" operator="containsText" text="CGNH">
      <formula>NOT(ISERROR(SEARCH("CGNH",D2)))</formula>
    </cfRule>
    <cfRule type="containsText" dxfId="51" priority="42" operator="containsText" text="CGPX">
      <formula>NOT(ISERROR(SEARCH("CGPX",D2)))</formula>
    </cfRule>
    <cfRule type="containsText" dxfId="50" priority="43" operator="containsText" text="CGNE">
      <formula>NOT(ISERROR(SEARCH("CGNE",D2)))</formula>
    </cfRule>
    <cfRule type="containsText" dxfId="49" priority="44" operator="containsText" text="CGEPOY">
      <formula>NOT(ISERROR(SEARCH("CGEPOY",D2)))</formula>
    </cfRule>
    <cfRule type="containsText" dxfId="48" priority="45" operator="containsText" text="CGND">
      <formula>NOT(ISERROR(SEARCH("CGND",D2)))</formula>
    </cfRule>
    <cfRule type="containsText" dxfId="47" priority="46" operator="containsText" text="CGSE">
      <formula>NOT(ISERROR(SEARCH("CGSE",D2)))</formula>
    </cfRule>
    <cfRule type="containsText" dxfId="46" priority="47" operator="containsText" text="CGPT">
      <formula>NOT(ISERROR(SEARCH("CGPT",D2)))</formula>
    </cfRule>
    <cfRule type="containsText" dxfId="45" priority="48" operator="containsText" text="CGPV">
      <formula>NOT(ISERROR(SEARCH("CGPV",D2)))</formula>
    </cfRule>
    <cfRule type="containsText" dxfId="44" priority="49" operator="containsText" text="CGPU">
      <formula>NOT(ISERROR(SEARCH("CGPU",D2)))</formula>
    </cfRule>
    <cfRule type="containsText" dxfId="43" priority="50" operator="containsText" text="CGPS">
      <formula>NOT(ISERROR(SEARCH("CGPS",D2)))</formula>
    </cfRule>
    <cfRule type="containsText" dxfId="42" priority="51" operator="containsText" text="CGSD">
      <formula>NOT(ISERROR(SEARCH("CGSD",D2)))</formula>
    </cfRule>
    <cfRule type="containsText" dxfId="41" priority="52" operator="containsText" text="CGMJ">
      <formula>NOT(ISERROR(SEARCH("CGMJ",D2)))</formula>
    </cfRule>
    <cfRule type="containsText" dxfId="40" priority="53" operator="containsText" text="CGNU">
      <formula>NOT(ISERROR(SEARCH("CGNU",D2)))</formula>
    </cfRule>
    <cfRule type="containsText" dxfId="39" priority="54" operator="containsText" text="CGNB">
      <formula>NOT(ISERROR(SEARCH("CGNB",D2)))</formula>
    </cfRule>
    <cfRule type="containsText" dxfId="38" priority="55" operator="containsText" text="CGME">
      <formula>NOT(ISERROR(SEARCH("CGME",D2)))</formula>
    </cfRule>
    <cfRule type="containsText" dxfId="37" priority="56" operator="containsText" text="CGMT">
      <formula>NOT(ISERROR(SEARCH("CGMT",D2)))</formula>
    </cfRule>
    <cfRule type="containsText" dxfId="36" priority="57" operator="containsText" text="CGMD">
      <formula>NOT(ISERROR(SEARCH("CGMD",D2)))</formula>
    </cfRule>
    <cfRule type="containsText" dxfId="35" priority="58" operator="containsText" text="CGMB">
      <formula>NOT(ISERROR(SEARCH("CGMB",D2)))</formula>
    </cfRule>
    <cfRule type="containsText" dxfId="34" priority="59" operator="containsText" text="CGMB">
      <formula>NOT(ISERROR(SEARCH("CGMB",D2)))</formula>
    </cfRule>
    <cfRule type="containsText" dxfId="33" priority="60" operator="containsText" text="CGMC">
      <formula>NOT(ISERROR(SEARCH("CGMC",D2)))</formula>
    </cfRule>
    <cfRule type="containsText" dxfId="32" priority="61" operator="containsText" text="CGMA">
      <formula>NOT(ISERROR(SEARCH("CGMA",D2)))</formula>
    </cfRule>
    <cfRule type="containsText" dxfId="31" priority="62" operator="containsText" text="CGUA">
      <formula>NOT(ISERROR(SEARCH("CGUA",D2)))</formula>
    </cfRule>
    <cfRule type="containsText" dxfId="30" priority="63" operator="containsText" text="CGMG">
      <formula>NOT(ISERROR(SEARCH("CGMG",D2)))</formula>
    </cfRule>
    <cfRule type="containsText" dxfId="29" priority="64" operator="containsText" text="CGPUC">
      <formula>NOT(ISERROR(SEARCH("CGPUC",D2)))</formula>
    </cfRule>
    <cfRule type="containsText" dxfId="28" priority="65" operator="containsText" text="CGJA">
      <formula>NOT(ISERROR(SEARCH("CGJA",D2)))</formula>
    </cfRule>
    <cfRule type="containsText" dxfId="27" priority="66" operator="containsText" text="CGNA">
      <formula>NOT(ISERROR(SEARCH("CGNA",D2)))</formula>
    </cfRule>
    <cfRule type="containsText" dxfId="26" priority="67" operator="containsText" text="CGHE">
      <formula>NOT(ISERROR(SEARCH("CGHE",D2)))</formula>
    </cfRule>
    <cfRule type="containsText" dxfId="25" priority="68" operator="containsText" text="CGHD">
      <formula>NOT(ISERROR(SEARCH("CGHD",D2)))</formula>
    </cfRule>
    <cfRule type="containsText" dxfId="24" priority="69" operator="containsText" text="CGHC">
      <formula>NOT(ISERROR(SEARCH("CGHC",D2)))</formula>
    </cfRule>
    <cfRule type="containsText" dxfId="23" priority="70" operator="containsText" text="CGHF">
      <formula>NOT(ISERROR(SEARCH("CGHF",D2)))</formula>
    </cfRule>
    <cfRule type="containsText" dxfId="22" priority="71" operator="containsText" text="CGTM">
      <formula>NOT(ISERROR(SEARCH("CGTM",D2)))</formula>
    </cfRule>
    <cfRule type="containsText" dxfId="21" priority="72" operator="containsText" text="CGHB">
      <formula>NOT(ISERROR(SEARCH("CGHB",D2)))</formula>
    </cfRule>
    <cfRule type="containsText" dxfId="20" priority="73" operator="containsText" text="CGFF">
      <formula>NOT(ISERROR(SEARCH("CGFF",D2)))</formula>
    </cfRule>
    <cfRule type="containsText" dxfId="19" priority="74" operator="containsText" text="CGFE">
      <formula>NOT(ISERROR(SEARCH("CGFE",D2)))</formula>
    </cfRule>
    <cfRule type="containsText" dxfId="18" priority="75" operator="containsText" text="CGNCOM">
      <formula>NOT(ISERROR(SEARCH("CGNCOM",D2)))</formula>
    </cfRule>
    <cfRule type="containsText" dxfId="17" priority="76" operator="containsText" text="CGFC">
      <formula>NOT(ISERROR(SEARCH("CGFC",D2)))</formula>
    </cfRule>
    <cfRule type="containsText" dxfId="16" priority="77" operator="containsText" text="CGFB">
      <formula>NOT(ISERROR(SEARCH("CGFB",D2)))</formula>
    </cfRule>
    <cfRule type="containsText" dxfId="15" priority="78" operator="containsText" text="CGGA">
      <formula>NOT(ISERROR(SEARCH("CGGA",D2)))</formula>
    </cfRule>
    <cfRule type="containsText" dxfId="14" priority="79" operator="containsText" text="CGEA">
      <formula>NOT(ISERROR(SEARCH("CGEA",D2)))</formula>
    </cfRule>
    <cfRule type="containsText" dxfId="13" priority="80" operator="containsText" text="CGDB">
      <formula>NOT(ISERROR(SEARCH("CGDB",D2)))</formula>
    </cfRule>
    <cfRule type="containsText" dxfId="12" priority="81" operator="containsText" text="CGIA">
      <formula>NOT(ISERROR(SEARCH("CGIA",D2)))</formula>
    </cfRule>
    <cfRule type="containsText" dxfId="11" priority="82" operator="containsText" text="CGCA">
      <formula>NOT(ISERROR(SEARCH("CGCA",D2)))</formula>
    </cfRule>
    <cfRule type="containsText" dxfId="10" priority="83" operator="containsText" text="CGBR">
      <formula>NOT(ISERROR(SEARCH("CGBR",D2)))</formula>
    </cfRule>
    <cfRule type="containsText" dxfId="9" priority="84" operator="containsText" text="CGBN">
      <formula>NOT(ISERROR(SEARCH("CGBN",D2)))</formula>
    </cfRule>
    <cfRule type="containsText" dxfId="8" priority="85" operator="containsText" text="CGBM">
      <formula>NOT(ISERROR(SEARCH("CGBM",D2)))</formula>
    </cfRule>
    <cfRule type="containsText" dxfId="7" priority="86" operator="containsText" text="CGBL">
      <formula>NOT(ISERROR(SEARCH("CGBL",D2)))</formula>
    </cfRule>
    <cfRule type="containsText" dxfId="6" priority="87" operator="containsText" text="CGBK">
      <formula>NOT(ISERROR(SEARCH("CGBK",D2)))</formula>
    </cfRule>
    <cfRule type="containsText" dxfId="5" priority="88" operator="containsText" text="CGBI">
      <formula>NOT(ISERROR(SEARCH("CGBI",D2)))</formula>
    </cfRule>
    <cfRule type="containsText" dxfId="4" priority="89" operator="containsText" text="CGBE">
      <formula>NOT(ISERROR(SEARCH("CGBE",D2)))</formula>
    </cfRule>
    <cfRule type="containsText" dxfId="3" priority="90" operator="containsText" text="CGKM">
      <formula>NOT(ISERROR(SEARCH("CGKM",D2)))</formula>
    </cfRule>
    <cfRule type="containsText" dxfId="2" priority="91" operator="containsText" text="CGBA">
      <formula>NOT(ISERROR(SEARCH("CGBA",D2)))</formula>
    </cfRule>
    <cfRule type="containsText" dxfId="1" priority="92" operator="containsText" text="CGAA">
      <formula>NOT(ISERROR(SEARCH("CGAA",D2)))</formula>
    </cfRule>
  </conditionalFormatting>
  <conditionalFormatting sqref="D71:D91">
    <cfRule type="containsText" dxfId="0" priority="2" operator="containsText" text="CGMM">
      <formula>NOT(ISERROR(SEARCH("CGMM",D71)))</formula>
    </cfRule>
  </conditionalFormatting>
  <hyperlinks>
    <hyperlink ref="J93" r:id="rId1" location="ICRow4');" display="javascript:ptCommonObj.updatePrompt(document.win0,' - ICRow4');" xr:uid="{00000000-0004-0000-0300-000000000000}"/>
    <hyperlink ref="J94" r:id="rId2" location="ICRow3');" display="javascript:ptCommonObj.updatePrompt(document.win0,' - ICRow3');" xr:uid="{00000000-0004-0000-0300-000001000000}"/>
    <hyperlink ref="J92" r:id="rId3" location="ICRow2');" display="javascript:ptCommonObj.updatePrompt(document.win0,' - ICRow2');" xr:uid="{00000000-0004-0000-0300-000002000000}"/>
    <hyperlink ref="J90" r:id="rId4" location="ICRow5');" display="javascript:ptCommonObj.updatePrompt(document.win0,' - ICRow5');" xr:uid="{00000000-0004-0000-0300-000003000000}"/>
    <hyperlink ref="J91" r:id="rId5" location="ICRow4');" display="javascript:ptCommonObj.updatePrompt(document.win0,' - ICRow4');" xr:uid="{00000000-0004-0000-0300-000004000000}"/>
    <hyperlink ref="J89" r:id="rId6" location="ICRow3');" display="javascript:ptCommonObj.updatePrompt(document.win0,' - ICRow3');" xr:uid="{00000000-0004-0000-0300-000005000000}"/>
  </hyperlinks>
  <pageMargins left="0.7" right="0.7" top="0.75" bottom="0.75" header="0.3" footer="0.3"/>
  <pageSetup scale="50" orientation="portrait" r:id="rId7"/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CC1BF-769E-4294-83AF-C58CCB2317AB}">
  <sheetPr>
    <tabColor rgb="FFFFFF00"/>
  </sheetPr>
  <dimension ref="A1:O1010"/>
  <sheetViews>
    <sheetView showGridLines="0" showRowColHeaders="0" zoomScale="90" zoomScaleNormal="90" workbookViewId="0">
      <selection activeCell="D6" sqref="D6"/>
    </sheetView>
  </sheetViews>
  <sheetFormatPr defaultColWidth="0" defaultRowHeight="14.4" zeroHeight="1"/>
  <cols>
    <col min="1" max="1" width="8.5546875" style="1397" customWidth="1"/>
    <col min="2" max="2" width="2.5546875" style="1396" customWidth="1"/>
    <col min="3" max="3" width="29.109375" style="1393" customWidth="1"/>
    <col min="4" max="4" width="42.44140625" style="1393" customWidth="1"/>
    <col min="5" max="5" width="2.109375" style="1393" customWidth="1"/>
    <col min="6" max="6" width="2.5546875" style="1396" customWidth="1"/>
    <col min="7" max="7" width="8.5546875" style="1395" customWidth="1"/>
    <col min="8" max="8" width="23.109375" style="1394" hidden="1" customWidth="1"/>
    <col min="9" max="9" width="22.109375" style="1394" hidden="1" customWidth="1"/>
    <col min="10" max="10" width="19" style="1394" hidden="1" customWidth="1"/>
    <col min="11" max="11" width="47.6640625" style="1394" hidden="1" customWidth="1"/>
    <col min="12" max="12" width="30" style="1394" hidden="1" customWidth="1"/>
    <col min="13" max="13" width="46.6640625" hidden="1" customWidth="1"/>
    <col min="14" max="16384" width="46.6640625" style="1393" hidden="1"/>
  </cols>
  <sheetData>
    <row r="1" spans="1:13" s="1395" customFormat="1" ht="45" customHeight="1">
      <c r="A1" s="2375"/>
      <c r="H1" s="1427"/>
      <c r="I1" s="1427"/>
      <c r="J1" s="1427"/>
      <c r="K1" s="1427"/>
      <c r="L1" s="1427"/>
    </row>
    <row r="2" spans="1:13" s="1425" customFormat="1" ht="30" customHeight="1">
      <c r="A2" s="2375"/>
      <c r="B2" s="1396"/>
      <c r="C2" s="2374" t="s">
        <v>630</v>
      </c>
      <c r="D2" s="1396"/>
      <c r="E2" s="1396"/>
      <c r="F2" s="1396"/>
      <c r="G2" s="1395"/>
      <c r="H2" s="1426"/>
      <c r="I2" s="1426"/>
      <c r="J2" s="1426"/>
      <c r="K2" s="1426"/>
      <c r="L2" s="1426"/>
    </row>
    <row r="3" spans="1:13" s="1418" customFormat="1" ht="24.9" customHeight="1">
      <c r="A3" s="2375"/>
      <c r="B3" s="1424"/>
      <c r="C3" s="2374"/>
      <c r="D3" s="1423" t="s">
        <v>631</v>
      </c>
      <c r="E3" s="1422"/>
      <c r="F3" s="1422"/>
      <c r="G3" s="1421"/>
      <c r="H3" s="1420"/>
      <c r="I3" s="1420"/>
      <c r="J3" s="1420"/>
      <c r="K3" s="1420"/>
      <c r="L3" s="1420"/>
      <c r="M3" s="1419"/>
    </row>
    <row r="4" spans="1:13" ht="33.9" hidden="1" customHeight="1" thickBot="1">
      <c r="A4" s="2375"/>
      <c r="C4" s="1396"/>
      <c r="D4" s="1396"/>
      <c r="E4" s="1396"/>
      <c r="H4" s="1417"/>
      <c r="I4" s="1417"/>
      <c r="J4" s="1417"/>
      <c r="K4" s="1417"/>
      <c r="L4" s="1416"/>
    </row>
    <row r="5" spans="1:13" ht="18.600000000000001" hidden="1" customHeight="1">
      <c r="A5" s="2375"/>
      <c r="C5" s="1406"/>
      <c r="D5" s="1406"/>
      <c r="E5" s="1406"/>
      <c r="F5" s="1406"/>
      <c r="G5" s="1405"/>
      <c r="H5" s="1404">
        <v>100019</v>
      </c>
      <c r="I5" s="1401" t="s">
        <v>632</v>
      </c>
      <c r="J5" s="1401" t="s">
        <v>633</v>
      </c>
      <c r="K5" s="1401" t="s">
        <v>634</v>
      </c>
      <c r="L5" s="1403" t="s">
        <v>635</v>
      </c>
    </row>
    <row r="6" spans="1:13" ht="30" customHeight="1">
      <c r="A6" s="2375"/>
      <c r="C6" s="1415" t="s">
        <v>636</v>
      </c>
      <c r="D6" s="1414"/>
      <c r="E6" s="1413" t="s">
        <v>637</v>
      </c>
      <c r="F6" s="1412"/>
      <c r="G6" s="1405"/>
      <c r="H6" s="1404">
        <v>100021</v>
      </c>
      <c r="I6" s="1401" t="s">
        <v>638</v>
      </c>
      <c r="J6" s="1401" t="s">
        <v>633</v>
      </c>
      <c r="K6" s="1401" t="s">
        <v>639</v>
      </c>
      <c r="L6" s="1403" t="s">
        <v>640</v>
      </c>
    </row>
    <row r="7" spans="1:13" ht="18">
      <c r="A7" s="2375"/>
      <c r="C7" s="1411" t="s">
        <v>641</v>
      </c>
      <c r="D7" s="1410" t="str">
        <f>IF(D6="","",VLOOKUP(D6,H5:L894,2,FALSE))</f>
        <v/>
      </c>
      <c r="E7" s="1409"/>
      <c r="F7" s="1409"/>
      <c r="G7" s="1405"/>
      <c r="H7" s="1404">
        <v>100023</v>
      </c>
      <c r="I7" s="1401" t="s">
        <v>632</v>
      </c>
      <c r="J7" s="1401" t="s">
        <v>633</v>
      </c>
      <c r="K7" s="1401" t="s">
        <v>634</v>
      </c>
      <c r="L7" s="1403" t="s">
        <v>635</v>
      </c>
    </row>
    <row r="8" spans="1:13" ht="18">
      <c r="A8" s="2375"/>
      <c r="C8" s="1411" t="s">
        <v>642</v>
      </c>
      <c r="D8" s="1410" t="str">
        <f>IF(D6="","",VLOOKUP(D6,H5:L894,3,FALSE))</f>
        <v/>
      </c>
      <c r="E8" s="1409"/>
      <c r="F8" s="1409"/>
      <c r="G8" s="1405"/>
      <c r="H8" s="1404">
        <v>100025</v>
      </c>
      <c r="I8" s="1401" t="s">
        <v>643</v>
      </c>
      <c r="J8" s="1401" t="s">
        <v>633</v>
      </c>
      <c r="K8" s="1401" t="s">
        <v>634</v>
      </c>
      <c r="L8" s="1403" t="s">
        <v>635</v>
      </c>
    </row>
    <row r="9" spans="1:13" ht="18">
      <c r="A9" s="2375"/>
      <c r="C9" s="1411" t="s">
        <v>644</v>
      </c>
      <c r="D9" s="1410" t="str">
        <f>IF(D6="","",VLOOKUP(D6,H5:L894,4,FALSE))</f>
        <v/>
      </c>
      <c r="E9" s="1409"/>
      <c r="F9" s="1409"/>
      <c r="G9" s="1405"/>
      <c r="H9" s="1404">
        <v>100031</v>
      </c>
      <c r="I9" s="1401" t="s">
        <v>638</v>
      </c>
      <c r="J9" s="1401" t="s">
        <v>633</v>
      </c>
      <c r="K9" s="1401" t="s">
        <v>645</v>
      </c>
      <c r="L9" s="1403" t="s">
        <v>646</v>
      </c>
    </row>
    <row r="10" spans="1:13" ht="18">
      <c r="A10" s="2375"/>
      <c r="C10" s="1411" t="s">
        <v>647</v>
      </c>
      <c r="D10" s="1410" t="str">
        <f>IF(D6="","",VLOOKUP(D6,H5:L894,5,FALSE))</f>
        <v/>
      </c>
      <c r="E10" s="1409"/>
      <c r="F10" s="1409"/>
      <c r="G10" s="1405"/>
      <c r="H10" s="1404">
        <v>100051</v>
      </c>
      <c r="I10" s="1401" t="s">
        <v>632</v>
      </c>
      <c r="J10" s="1401" t="s">
        <v>633</v>
      </c>
      <c r="K10" s="1401" t="s">
        <v>634</v>
      </c>
      <c r="L10" s="1403" t="s">
        <v>635</v>
      </c>
    </row>
    <row r="11" spans="1:13" ht="15" customHeight="1">
      <c r="A11" s="2375"/>
      <c r="C11" s="1406"/>
      <c r="D11" s="1406"/>
      <c r="E11" s="1406"/>
      <c r="F11" s="1406"/>
      <c r="G11" s="1405"/>
      <c r="H11" s="1404">
        <v>100058</v>
      </c>
      <c r="I11" s="1401" t="s">
        <v>648</v>
      </c>
      <c r="J11" s="1401" t="s">
        <v>633</v>
      </c>
      <c r="K11" s="1401" t="s">
        <v>649</v>
      </c>
      <c r="L11" s="1403" t="s">
        <v>650</v>
      </c>
    </row>
    <row r="12" spans="1:13" ht="45" customHeight="1">
      <c r="A12" s="2375"/>
      <c r="B12" s="1395"/>
      <c r="C12" s="1405"/>
      <c r="D12" s="1405"/>
      <c r="E12" s="1405"/>
      <c r="F12" s="1405"/>
      <c r="G12" s="1405"/>
      <c r="H12" s="1404">
        <v>100059</v>
      </c>
      <c r="I12" s="1401" t="s">
        <v>648</v>
      </c>
      <c r="J12" s="1401" t="s">
        <v>633</v>
      </c>
      <c r="K12" s="1401" t="s">
        <v>649</v>
      </c>
      <c r="L12" s="1403" t="s">
        <v>650</v>
      </c>
    </row>
    <row r="13" spans="1:13" ht="18" hidden="1">
      <c r="C13" s="1407"/>
      <c r="D13" s="1407"/>
      <c r="E13" s="1407"/>
      <c r="F13" s="1406"/>
      <c r="G13" s="1405"/>
      <c r="H13" s="1404">
        <v>100062</v>
      </c>
      <c r="I13" s="1401" t="s">
        <v>638</v>
      </c>
      <c r="J13" s="1401" t="s">
        <v>633</v>
      </c>
      <c r="K13" s="1401" t="s">
        <v>651</v>
      </c>
      <c r="L13" s="1403" t="s">
        <v>652</v>
      </c>
    </row>
    <row r="14" spans="1:13" ht="18" hidden="1">
      <c r="C14" s="1407"/>
      <c r="D14" s="1407"/>
      <c r="E14" s="1407"/>
      <c r="F14" s="1406"/>
      <c r="G14" s="1405"/>
      <c r="H14" s="1404">
        <v>100063</v>
      </c>
      <c r="I14" s="1401" t="s">
        <v>638</v>
      </c>
      <c r="J14" s="1401" t="s">
        <v>633</v>
      </c>
      <c r="K14" s="1401" t="s">
        <v>651</v>
      </c>
      <c r="L14" s="1403" t="s">
        <v>652</v>
      </c>
    </row>
    <row r="15" spans="1:13" ht="18" hidden="1">
      <c r="C15" s="1407"/>
      <c r="D15" s="1407"/>
      <c r="E15" s="1407"/>
      <c r="F15" s="1406"/>
      <c r="G15" s="1405"/>
      <c r="H15" s="1404">
        <v>100064</v>
      </c>
      <c r="I15" s="1401" t="s">
        <v>638</v>
      </c>
      <c r="J15" s="1401" t="s">
        <v>633</v>
      </c>
      <c r="K15" s="1401" t="s">
        <v>651</v>
      </c>
      <c r="L15" s="1403" t="s">
        <v>652</v>
      </c>
    </row>
    <row r="16" spans="1:13" ht="18" hidden="1">
      <c r="C16" s="1407"/>
      <c r="D16" s="1407"/>
      <c r="E16" s="1407"/>
      <c r="F16" s="1406"/>
      <c r="G16" s="1405"/>
      <c r="H16" s="1404">
        <v>100065</v>
      </c>
      <c r="I16" s="1401" t="s">
        <v>638</v>
      </c>
      <c r="J16" s="1401" t="s">
        <v>633</v>
      </c>
      <c r="K16" s="1401" t="s">
        <v>651</v>
      </c>
      <c r="L16" s="1403" t="s">
        <v>652</v>
      </c>
    </row>
    <row r="17" spans="3:12" ht="18" hidden="1">
      <c r="C17" s="1407"/>
      <c r="D17" s="1407"/>
      <c r="E17" s="1407"/>
      <c r="F17" s="1406"/>
      <c r="G17" s="1405"/>
      <c r="H17" s="1404">
        <v>100066</v>
      </c>
      <c r="I17" s="1401" t="s">
        <v>638</v>
      </c>
      <c r="J17" s="1401" t="s">
        <v>633</v>
      </c>
      <c r="K17" s="1401" t="s">
        <v>651</v>
      </c>
      <c r="L17" s="1403" t="s">
        <v>652</v>
      </c>
    </row>
    <row r="18" spans="3:12" ht="18" hidden="1">
      <c r="C18" s="1407"/>
      <c r="D18" s="1407"/>
      <c r="E18" s="1407"/>
      <c r="F18" s="1406"/>
      <c r="G18" s="1405"/>
      <c r="H18" s="1404">
        <v>100067</v>
      </c>
      <c r="I18" s="1401" t="s">
        <v>638</v>
      </c>
      <c r="J18" s="1401" t="s">
        <v>633</v>
      </c>
      <c r="K18" s="1401" t="s">
        <v>651</v>
      </c>
      <c r="L18" s="1403" t="s">
        <v>652</v>
      </c>
    </row>
    <row r="19" spans="3:12" ht="18" hidden="1">
      <c r="C19" s="1407"/>
      <c r="D19" s="1407"/>
      <c r="E19" s="1407"/>
      <c r="F19" s="1406"/>
      <c r="G19" s="1405"/>
      <c r="H19" s="1404">
        <v>100068</v>
      </c>
      <c r="I19" s="1401" t="s">
        <v>638</v>
      </c>
      <c r="J19" s="1401" t="s">
        <v>633</v>
      </c>
      <c r="K19" s="1401" t="s">
        <v>651</v>
      </c>
      <c r="L19" s="1403" t="s">
        <v>652</v>
      </c>
    </row>
    <row r="20" spans="3:12" ht="18" hidden="1">
      <c r="C20" s="1407"/>
      <c r="D20" s="1407"/>
      <c r="E20" s="1407"/>
      <c r="F20" s="1406"/>
      <c r="G20" s="1405"/>
      <c r="H20" s="1404">
        <v>100069</v>
      </c>
      <c r="I20" s="1401" t="s">
        <v>638</v>
      </c>
      <c r="J20" s="1401" t="s">
        <v>633</v>
      </c>
      <c r="K20" s="1401" t="s">
        <v>651</v>
      </c>
      <c r="L20" s="1403" t="s">
        <v>652</v>
      </c>
    </row>
    <row r="21" spans="3:12" ht="18" hidden="1">
      <c r="C21" s="1407"/>
      <c r="D21" s="1407"/>
      <c r="E21" s="1407"/>
      <c r="F21" s="1406"/>
      <c r="G21" s="1405"/>
      <c r="H21" s="1404">
        <v>100070</v>
      </c>
      <c r="I21" s="1401" t="s">
        <v>638</v>
      </c>
      <c r="J21" s="1401" t="s">
        <v>633</v>
      </c>
      <c r="K21" s="1401" t="s">
        <v>651</v>
      </c>
      <c r="L21" s="1403" t="s">
        <v>652</v>
      </c>
    </row>
    <row r="22" spans="3:12" ht="18" hidden="1">
      <c r="C22" s="1407"/>
      <c r="D22" s="1407"/>
      <c r="E22" s="1407"/>
      <c r="F22" s="1406"/>
      <c r="G22" s="1405"/>
      <c r="H22" s="1404">
        <v>100071</v>
      </c>
      <c r="I22" s="1401" t="s">
        <v>638</v>
      </c>
      <c r="J22" s="1401" t="s">
        <v>633</v>
      </c>
      <c r="K22" s="1401" t="s">
        <v>651</v>
      </c>
      <c r="L22" s="1408" t="s">
        <v>652</v>
      </c>
    </row>
    <row r="23" spans="3:12" ht="18" hidden="1">
      <c r="C23" s="1407"/>
      <c r="D23" s="1407"/>
      <c r="E23" s="1407"/>
      <c r="F23" s="1406"/>
      <c r="G23" s="1405"/>
      <c r="H23" s="1404">
        <v>100072</v>
      </c>
      <c r="I23" s="1401" t="s">
        <v>653</v>
      </c>
      <c r="J23" s="1401" t="s">
        <v>633</v>
      </c>
      <c r="K23" s="1401" t="s">
        <v>639</v>
      </c>
      <c r="L23" s="1408" t="s">
        <v>650</v>
      </c>
    </row>
    <row r="24" spans="3:12" ht="18" hidden="1">
      <c r="C24" s="1407"/>
      <c r="D24" s="1407"/>
      <c r="E24" s="1407"/>
      <c r="F24" s="1406"/>
      <c r="G24" s="1405"/>
      <c r="H24" s="1404">
        <v>100075</v>
      </c>
      <c r="I24" s="1401" t="s">
        <v>638</v>
      </c>
      <c r="J24" s="1401" t="s">
        <v>633</v>
      </c>
      <c r="K24" s="1401" t="s">
        <v>639</v>
      </c>
      <c r="L24" s="1408" t="s">
        <v>640</v>
      </c>
    </row>
    <row r="25" spans="3:12" ht="18" hidden="1">
      <c r="C25" s="1407"/>
      <c r="D25" s="1407"/>
      <c r="E25" s="1407"/>
      <c r="F25" s="1406"/>
      <c r="G25" s="1405"/>
      <c r="H25" s="1404">
        <v>100081</v>
      </c>
      <c r="I25" s="1401" t="s">
        <v>648</v>
      </c>
      <c r="J25" s="1401" t="s">
        <v>633</v>
      </c>
      <c r="K25" s="1401" t="s">
        <v>634</v>
      </c>
      <c r="L25" s="1408" t="s">
        <v>635</v>
      </c>
    </row>
    <row r="26" spans="3:12" ht="18" hidden="1">
      <c r="C26" s="1407"/>
      <c r="D26" s="1407"/>
      <c r="E26" s="1407"/>
      <c r="F26" s="1406"/>
      <c r="G26" s="1405"/>
      <c r="H26" s="1404">
        <v>100082</v>
      </c>
      <c r="I26" s="1401" t="s">
        <v>638</v>
      </c>
      <c r="J26" s="1401" t="s">
        <v>633</v>
      </c>
      <c r="K26" s="1401" t="s">
        <v>654</v>
      </c>
      <c r="L26" s="1408" t="s">
        <v>650</v>
      </c>
    </row>
    <row r="27" spans="3:12" ht="18" hidden="1">
      <c r="C27" s="1407"/>
      <c r="D27" s="1407"/>
      <c r="E27" s="1407"/>
      <c r="F27" s="1406"/>
      <c r="G27" s="1405"/>
      <c r="H27" s="1404">
        <v>100083</v>
      </c>
      <c r="I27" s="1401" t="s">
        <v>648</v>
      </c>
      <c r="J27" s="1401" t="s">
        <v>633</v>
      </c>
      <c r="K27" s="1401" t="s">
        <v>649</v>
      </c>
      <c r="L27" s="1408" t="s">
        <v>650</v>
      </c>
    </row>
    <row r="28" spans="3:12" ht="18" hidden="1">
      <c r="C28" s="1407"/>
      <c r="D28" s="1407"/>
      <c r="E28" s="1407"/>
      <c r="F28" s="1406"/>
      <c r="G28" s="1405"/>
      <c r="H28" s="1404">
        <v>100084</v>
      </c>
      <c r="I28" s="1401" t="s">
        <v>648</v>
      </c>
      <c r="J28" s="1401" t="s">
        <v>633</v>
      </c>
      <c r="K28" s="1401" t="s">
        <v>649</v>
      </c>
      <c r="L28" s="1403" t="s">
        <v>650</v>
      </c>
    </row>
    <row r="29" spans="3:12" ht="18" hidden="1">
      <c r="C29" s="1407"/>
      <c r="D29" s="1407"/>
      <c r="E29" s="1407"/>
      <c r="F29" s="1406"/>
      <c r="G29" s="1405"/>
      <c r="H29" s="1404">
        <v>100085</v>
      </c>
      <c r="I29" s="1401" t="s">
        <v>648</v>
      </c>
      <c r="J29" s="1401" t="s">
        <v>633</v>
      </c>
      <c r="K29" s="1401" t="s">
        <v>634</v>
      </c>
      <c r="L29" s="1403" t="s">
        <v>635</v>
      </c>
    </row>
    <row r="30" spans="3:12" ht="18" hidden="1">
      <c r="C30" s="1407"/>
      <c r="D30" s="1407"/>
      <c r="E30" s="1407"/>
      <c r="F30" s="1406"/>
      <c r="G30" s="1405"/>
      <c r="H30" s="1404">
        <v>100086</v>
      </c>
      <c r="I30" s="1401" t="s">
        <v>653</v>
      </c>
      <c r="J30" s="1401" t="s">
        <v>633</v>
      </c>
      <c r="K30" s="1401" t="s">
        <v>639</v>
      </c>
      <c r="L30" s="1403" t="s">
        <v>650</v>
      </c>
    </row>
    <row r="31" spans="3:12" ht="18" hidden="1">
      <c r="C31" s="1407"/>
      <c r="D31" s="1407"/>
      <c r="E31" s="1407"/>
      <c r="F31" s="1406"/>
      <c r="G31" s="1405"/>
      <c r="H31" s="1404">
        <v>100087</v>
      </c>
      <c r="I31" s="1401" t="s">
        <v>643</v>
      </c>
      <c r="J31" s="1401" t="s">
        <v>633</v>
      </c>
      <c r="K31" s="1401" t="s">
        <v>634</v>
      </c>
      <c r="L31" s="1403" t="s">
        <v>635</v>
      </c>
    </row>
    <row r="32" spans="3:12" ht="18" hidden="1">
      <c r="C32" s="1407"/>
      <c r="D32" s="1407"/>
      <c r="E32" s="1407"/>
      <c r="F32" s="1406"/>
      <c r="G32" s="1405"/>
      <c r="H32" s="1404">
        <v>100088</v>
      </c>
      <c r="I32" s="1401" t="s">
        <v>643</v>
      </c>
      <c r="J32" s="1401" t="s">
        <v>633</v>
      </c>
      <c r="K32" s="1401" t="s">
        <v>634</v>
      </c>
      <c r="L32" s="1403" t="s">
        <v>635</v>
      </c>
    </row>
    <row r="33" spans="3:12" ht="18" hidden="1">
      <c r="C33" s="1407"/>
      <c r="D33" s="1407"/>
      <c r="E33" s="1407"/>
      <c r="F33" s="1406"/>
      <c r="G33" s="1405"/>
      <c r="H33" s="1404">
        <v>100090</v>
      </c>
      <c r="I33" s="1401" t="s">
        <v>638</v>
      </c>
      <c r="J33" s="1401" t="s">
        <v>633</v>
      </c>
      <c r="K33" s="1401" t="s">
        <v>639</v>
      </c>
      <c r="L33" s="1403" t="s">
        <v>640</v>
      </c>
    </row>
    <row r="34" spans="3:12" ht="18" hidden="1">
      <c r="C34" s="1407"/>
      <c r="D34" s="1407"/>
      <c r="E34" s="1407"/>
      <c r="F34" s="1406"/>
      <c r="G34" s="1405"/>
      <c r="H34" s="1404">
        <v>100091</v>
      </c>
      <c r="I34" s="1401" t="s">
        <v>638</v>
      </c>
      <c r="J34" s="1401" t="s">
        <v>633</v>
      </c>
      <c r="K34" s="1401" t="s">
        <v>639</v>
      </c>
      <c r="L34" s="1403" t="s">
        <v>640</v>
      </c>
    </row>
    <row r="35" spans="3:12" ht="18" hidden="1">
      <c r="C35" s="1407"/>
      <c r="D35" s="1407"/>
      <c r="E35" s="1407"/>
      <c r="F35" s="1406"/>
      <c r="G35" s="1405"/>
      <c r="H35" s="1404">
        <v>100092</v>
      </c>
      <c r="I35" s="1401" t="s">
        <v>643</v>
      </c>
      <c r="J35" s="1401" t="s">
        <v>633</v>
      </c>
      <c r="K35" s="1401" t="s">
        <v>634</v>
      </c>
      <c r="L35" s="1403" t="s">
        <v>635</v>
      </c>
    </row>
    <row r="36" spans="3:12" ht="18" hidden="1">
      <c r="C36" s="1407"/>
      <c r="D36" s="1407"/>
      <c r="E36" s="1407"/>
      <c r="F36" s="1406"/>
      <c r="G36" s="1405"/>
      <c r="H36" s="1404">
        <v>100093</v>
      </c>
      <c r="I36" s="1401" t="s">
        <v>655</v>
      </c>
      <c r="J36" s="1401" t="s">
        <v>633</v>
      </c>
      <c r="K36" s="1401" t="s">
        <v>656</v>
      </c>
      <c r="L36" s="1403" t="s">
        <v>657</v>
      </c>
    </row>
    <row r="37" spans="3:12" ht="18" hidden="1">
      <c r="C37" s="1407"/>
      <c r="D37" s="1407"/>
      <c r="E37" s="1407"/>
      <c r="F37" s="1406"/>
      <c r="G37" s="1405"/>
      <c r="H37" s="1404">
        <v>100094</v>
      </c>
      <c r="I37" s="1401" t="s">
        <v>655</v>
      </c>
      <c r="J37" s="1401" t="s">
        <v>633</v>
      </c>
      <c r="K37" s="1401" t="s">
        <v>656</v>
      </c>
      <c r="L37" s="1403" t="s">
        <v>657</v>
      </c>
    </row>
    <row r="38" spans="3:12" ht="18" hidden="1">
      <c r="C38" s="1407"/>
      <c r="D38" s="1407"/>
      <c r="E38" s="1407"/>
      <c r="F38" s="1406"/>
      <c r="G38" s="1405"/>
      <c r="H38" s="1404">
        <v>100095</v>
      </c>
      <c r="I38" s="1401" t="s">
        <v>655</v>
      </c>
      <c r="J38" s="1401" t="s">
        <v>633</v>
      </c>
      <c r="K38" s="1401" t="s">
        <v>656</v>
      </c>
      <c r="L38" s="1403" t="s">
        <v>657</v>
      </c>
    </row>
    <row r="39" spans="3:12" ht="18" hidden="1">
      <c r="C39" s="1407"/>
      <c r="D39" s="1407"/>
      <c r="E39" s="1407"/>
      <c r="F39" s="1406"/>
      <c r="G39" s="1405"/>
      <c r="H39" s="1404">
        <v>100097</v>
      </c>
      <c r="I39" s="1401" t="s">
        <v>655</v>
      </c>
      <c r="J39" s="1401" t="s">
        <v>633</v>
      </c>
      <c r="K39" s="1401" t="s">
        <v>656</v>
      </c>
      <c r="L39" s="1403" t="s">
        <v>657</v>
      </c>
    </row>
    <row r="40" spans="3:12" ht="18" hidden="1">
      <c r="C40" s="1407"/>
      <c r="D40" s="1407"/>
      <c r="E40" s="1407"/>
      <c r="F40" s="1406"/>
      <c r="G40" s="1405"/>
      <c r="H40" s="1404">
        <v>100100</v>
      </c>
      <c r="I40" s="1401" t="s">
        <v>655</v>
      </c>
      <c r="J40" s="1401" t="s">
        <v>633</v>
      </c>
      <c r="K40" s="1401" t="s">
        <v>656</v>
      </c>
      <c r="L40" s="1403" t="s">
        <v>657</v>
      </c>
    </row>
    <row r="41" spans="3:12" ht="18" hidden="1">
      <c r="C41" s="1407"/>
      <c r="D41" s="1407"/>
      <c r="E41" s="1407"/>
      <c r="F41" s="1406"/>
      <c r="G41" s="1405"/>
      <c r="H41" s="1404">
        <v>100104</v>
      </c>
      <c r="I41" s="1401" t="s">
        <v>643</v>
      </c>
      <c r="J41" s="1401" t="s">
        <v>633</v>
      </c>
      <c r="K41" s="1401" t="s">
        <v>634</v>
      </c>
      <c r="L41" s="1403" t="s">
        <v>635</v>
      </c>
    </row>
    <row r="42" spans="3:12" ht="18" hidden="1">
      <c r="C42" s="1407"/>
      <c r="D42" s="1407"/>
      <c r="E42" s="1407"/>
      <c r="F42" s="1406"/>
      <c r="G42" s="1405"/>
      <c r="H42" s="1404">
        <v>100105</v>
      </c>
      <c r="I42" s="1401" t="s">
        <v>638</v>
      </c>
      <c r="J42" s="1401" t="s">
        <v>633</v>
      </c>
      <c r="K42" s="1401" t="s">
        <v>654</v>
      </c>
      <c r="L42" s="1403" t="s">
        <v>650</v>
      </c>
    </row>
    <row r="43" spans="3:12" ht="18" hidden="1">
      <c r="C43" s="1407"/>
      <c r="D43" s="1407"/>
      <c r="E43" s="1407"/>
      <c r="F43" s="1406"/>
      <c r="G43" s="1405"/>
      <c r="H43" s="1404">
        <v>100106</v>
      </c>
      <c r="I43" s="1401" t="s">
        <v>638</v>
      </c>
      <c r="J43" s="1401" t="s">
        <v>633</v>
      </c>
      <c r="K43" s="1401" t="s">
        <v>645</v>
      </c>
      <c r="L43" s="1403" t="s">
        <v>646</v>
      </c>
    </row>
    <row r="44" spans="3:12" ht="18" hidden="1">
      <c r="C44" s="1407"/>
      <c r="D44" s="1407"/>
      <c r="E44" s="1407"/>
      <c r="F44" s="1406"/>
      <c r="G44" s="1405"/>
      <c r="H44" s="1404">
        <v>100108</v>
      </c>
      <c r="I44" s="1401" t="s">
        <v>638</v>
      </c>
      <c r="J44" s="1401" t="s">
        <v>633</v>
      </c>
      <c r="K44" s="1401" t="s">
        <v>654</v>
      </c>
      <c r="L44" s="1403" t="s">
        <v>650</v>
      </c>
    </row>
    <row r="45" spans="3:12" ht="18" hidden="1">
      <c r="C45" s="1407"/>
      <c r="D45" s="1407"/>
      <c r="E45" s="1407"/>
      <c r="F45" s="1406"/>
      <c r="G45" s="1405"/>
      <c r="H45" s="1404">
        <v>100109</v>
      </c>
      <c r="I45" s="1401" t="s">
        <v>638</v>
      </c>
      <c r="J45" s="1401" t="s">
        <v>633</v>
      </c>
      <c r="K45" s="1401" t="s">
        <v>654</v>
      </c>
      <c r="L45" s="1403" t="s">
        <v>650</v>
      </c>
    </row>
    <row r="46" spans="3:12" ht="18" hidden="1">
      <c r="C46" s="1407"/>
      <c r="D46" s="1407"/>
      <c r="E46" s="1407"/>
      <c r="F46" s="1406"/>
      <c r="G46" s="1405"/>
      <c r="H46" s="1404">
        <v>100110</v>
      </c>
      <c r="I46" s="1401" t="s">
        <v>638</v>
      </c>
      <c r="J46" s="1401" t="s">
        <v>633</v>
      </c>
      <c r="K46" s="1401" t="s">
        <v>654</v>
      </c>
      <c r="L46" s="1403" t="s">
        <v>650</v>
      </c>
    </row>
    <row r="47" spans="3:12" ht="18" hidden="1">
      <c r="C47" s="1407"/>
      <c r="D47" s="1407"/>
      <c r="E47" s="1407"/>
      <c r="F47" s="1406"/>
      <c r="G47" s="1405"/>
      <c r="H47" s="1404">
        <v>100111</v>
      </c>
      <c r="I47" s="1401" t="s">
        <v>638</v>
      </c>
      <c r="J47" s="1401" t="s">
        <v>633</v>
      </c>
      <c r="K47" s="1401" t="s">
        <v>654</v>
      </c>
      <c r="L47" s="1403" t="s">
        <v>650</v>
      </c>
    </row>
    <row r="48" spans="3:12" ht="18" hidden="1">
      <c r="C48" s="1407"/>
      <c r="D48" s="1407"/>
      <c r="E48" s="1407"/>
      <c r="F48" s="1406"/>
      <c r="G48" s="1405"/>
      <c r="H48" s="1404">
        <v>100112</v>
      </c>
      <c r="I48" s="1401" t="s">
        <v>638</v>
      </c>
      <c r="J48" s="1401" t="s">
        <v>633</v>
      </c>
      <c r="K48" s="1401" t="s">
        <v>654</v>
      </c>
      <c r="L48" s="1403" t="s">
        <v>650</v>
      </c>
    </row>
    <row r="49" spans="3:12" ht="18" hidden="1">
      <c r="C49" s="1407"/>
      <c r="D49" s="1407"/>
      <c r="E49" s="1407"/>
      <c r="F49" s="1406"/>
      <c r="G49" s="1405"/>
      <c r="H49" s="1404">
        <v>100113</v>
      </c>
      <c r="I49" s="1401" t="s">
        <v>638</v>
      </c>
      <c r="J49" s="1401" t="s">
        <v>633</v>
      </c>
      <c r="K49" s="1401" t="s">
        <v>654</v>
      </c>
      <c r="L49" s="1403" t="s">
        <v>650</v>
      </c>
    </row>
    <row r="50" spans="3:12" ht="18" hidden="1">
      <c r="C50" s="1407"/>
      <c r="D50" s="1407"/>
      <c r="E50" s="1407"/>
      <c r="F50" s="1406"/>
      <c r="G50" s="1405"/>
      <c r="H50" s="1404">
        <v>100114</v>
      </c>
      <c r="I50" s="1401" t="s">
        <v>638</v>
      </c>
      <c r="J50" s="1401" t="s">
        <v>633</v>
      </c>
      <c r="K50" s="1401" t="s">
        <v>654</v>
      </c>
      <c r="L50" s="1403" t="s">
        <v>650</v>
      </c>
    </row>
    <row r="51" spans="3:12" ht="18" hidden="1">
      <c r="C51" s="1407"/>
      <c r="D51" s="1407"/>
      <c r="E51" s="1407"/>
      <c r="F51" s="1406"/>
      <c r="G51" s="1405"/>
      <c r="H51" s="1404">
        <v>100115</v>
      </c>
      <c r="I51" s="1401" t="s">
        <v>638</v>
      </c>
      <c r="J51" s="1401" t="s">
        <v>633</v>
      </c>
      <c r="K51" s="1401" t="s">
        <v>654</v>
      </c>
      <c r="L51" s="1403" t="s">
        <v>650</v>
      </c>
    </row>
    <row r="52" spans="3:12" ht="18" hidden="1">
      <c r="C52" s="1407"/>
      <c r="D52" s="1407"/>
      <c r="E52" s="1407"/>
      <c r="F52" s="1406"/>
      <c r="G52" s="1405"/>
      <c r="H52" s="1404">
        <v>100116</v>
      </c>
      <c r="I52" s="1401" t="s">
        <v>638</v>
      </c>
      <c r="J52" s="1401" t="s">
        <v>633</v>
      </c>
      <c r="K52" s="1401" t="s">
        <v>654</v>
      </c>
      <c r="L52" s="1403" t="s">
        <v>650</v>
      </c>
    </row>
    <row r="53" spans="3:12" ht="18" hidden="1">
      <c r="C53" s="1407"/>
      <c r="D53" s="1407"/>
      <c r="E53" s="1407"/>
      <c r="F53" s="1406"/>
      <c r="G53" s="1405"/>
      <c r="H53" s="1404">
        <v>100121</v>
      </c>
      <c r="I53" s="1401" t="s">
        <v>653</v>
      </c>
      <c r="J53" s="1401" t="s">
        <v>633</v>
      </c>
      <c r="K53" s="1401" t="s">
        <v>639</v>
      </c>
      <c r="L53" s="1403" t="s">
        <v>650</v>
      </c>
    </row>
    <row r="54" spans="3:12" ht="18" hidden="1">
      <c r="C54" s="1407"/>
      <c r="D54" s="1407"/>
      <c r="E54" s="1407"/>
      <c r="F54" s="1406"/>
      <c r="G54" s="1405"/>
      <c r="H54" s="1404">
        <v>100125</v>
      </c>
      <c r="I54" s="1401" t="s">
        <v>638</v>
      </c>
      <c r="J54" s="1401" t="s">
        <v>633</v>
      </c>
      <c r="K54" s="1401" t="s">
        <v>654</v>
      </c>
      <c r="L54" s="1403" t="s">
        <v>650</v>
      </c>
    </row>
    <row r="55" spans="3:12" ht="18" hidden="1">
      <c r="C55" s="1407"/>
      <c r="D55" s="1407"/>
      <c r="E55" s="1407"/>
      <c r="F55" s="1406"/>
      <c r="G55" s="1405"/>
      <c r="H55" s="1404">
        <v>100126</v>
      </c>
      <c r="I55" s="1401" t="s">
        <v>632</v>
      </c>
      <c r="J55" s="1401" t="s">
        <v>633</v>
      </c>
      <c r="K55" s="1401" t="s">
        <v>649</v>
      </c>
      <c r="L55" s="1403" t="s">
        <v>650</v>
      </c>
    </row>
    <row r="56" spans="3:12" ht="18" hidden="1">
      <c r="H56" s="1404">
        <v>100128</v>
      </c>
      <c r="I56" s="1401" t="s">
        <v>638</v>
      </c>
      <c r="J56" s="1401" t="s">
        <v>633</v>
      </c>
      <c r="K56" s="1401" t="s">
        <v>639</v>
      </c>
      <c r="L56" s="1403" t="s">
        <v>640</v>
      </c>
    </row>
    <row r="57" spans="3:12" ht="18" hidden="1">
      <c r="H57" s="1404">
        <v>100136</v>
      </c>
      <c r="I57" s="1401" t="s">
        <v>638</v>
      </c>
      <c r="J57" s="1401" t="s">
        <v>633</v>
      </c>
      <c r="K57" s="1401" t="s">
        <v>658</v>
      </c>
      <c r="L57" s="1403" t="s">
        <v>659</v>
      </c>
    </row>
    <row r="58" spans="3:12" ht="18" hidden="1">
      <c r="H58" s="1404">
        <v>100139</v>
      </c>
      <c r="I58" s="1401" t="s">
        <v>638</v>
      </c>
      <c r="J58" s="1401" t="s">
        <v>633</v>
      </c>
      <c r="K58" s="1401" t="s">
        <v>639</v>
      </c>
      <c r="L58" s="1403" t="s">
        <v>640</v>
      </c>
    </row>
    <row r="59" spans="3:12" ht="18" hidden="1">
      <c r="H59" s="1404">
        <v>100142</v>
      </c>
      <c r="I59" s="1401" t="s">
        <v>643</v>
      </c>
      <c r="J59" s="1401" t="s">
        <v>633</v>
      </c>
      <c r="K59" s="1401" t="s">
        <v>634</v>
      </c>
      <c r="L59" s="1403" t="s">
        <v>635</v>
      </c>
    </row>
    <row r="60" spans="3:12" ht="18" hidden="1">
      <c r="H60" s="1404">
        <v>100144</v>
      </c>
      <c r="I60" s="1401" t="s">
        <v>632</v>
      </c>
      <c r="J60" s="1401" t="s">
        <v>633</v>
      </c>
      <c r="K60" s="1401" t="s">
        <v>634</v>
      </c>
      <c r="L60" s="1403" t="s">
        <v>635</v>
      </c>
    </row>
    <row r="61" spans="3:12" ht="18" hidden="1">
      <c r="H61" s="1404">
        <v>100155</v>
      </c>
      <c r="I61" s="1401" t="s">
        <v>655</v>
      </c>
      <c r="J61" s="1401" t="s">
        <v>633</v>
      </c>
      <c r="K61" s="1401" t="s">
        <v>656</v>
      </c>
      <c r="L61" s="1403" t="s">
        <v>659</v>
      </c>
    </row>
    <row r="62" spans="3:12" ht="18" hidden="1">
      <c r="H62" s="1404">
        <v>100156</v>
      </c>
      <c r="I62" s="1401" t="s">
        <v>655</v>
      </c>
      <c r="J62" s="1401" t="s">
        <v>633</v>
      </c>
      <c r="K62" s="1401" t="s">
        <v>656</v>
      </c>
      <c r="L62" s="1403" t="s">
        <v>659</v>
      </c>
    </row>
    <row r="63" spans="3:12" ht="18" hidden="1">
      <c r="H63" s="1404">
        <v>100159</v>
      </c>
      <c r="I63" s="1401" t="s">
        <v>638</v>
      </c>
      <c r="J63" s="1401" t="s">
        <v>633</v>
      </c>
      <c r="K63" s="1401" t="s">
        <v>654</v>
      </c>
      <c r="L63" s="1403" t="s">
        <v>650</v>
      </c>
    </row>
    <row r="64" spans="3:12" ht="18" hidden="1">
      <c r="H64" s="1404">
        <v>100160</v>
      </c>
      <c r="I64" s="1401" t="s">
        <v>648</v>
      </c>
      <c r="J64" s="1401" t="s">
        <v>633</v>
      </c>
      <c r="K64" s="1401" t="s">
        <v>649</v>
      </c>
      <c r="L64" s="1403" t="s">
        <v>650</v>
      </c>
    </row>
    <row r="65" spans="8:12" ht="18" hidden="1">
      <c r="H65" s="1404">
        <v>100161</v>
      </c>
      <c r="I65" s="1401" t="s">
        <v>648</v>
      </c>
      <c r="J65" s="1401" t="s">
        <v>633</v>
      </c>
      <c r="K65" s="1401" t="s">
        <v>649</v>
      </c>
      <c r="L65" s="1403" t="s">
        <v>650</v>
      </c>
    </row>
    <row r="66" spans="8:12" ht="18" hidden="1">
      <c r="H66" s="1404">
        <v>100162</v>
      </c>
      <c r="I66" s="1401" t="s">
        <v>648</v>
      </c>
      <c r="J66" s="1401" t="s">
        <v>633</v>
      </c>
      <c r="K66" s="1401" t="s">
        <v>649</v>
      </c>
      <c r="L66" s="1403" t="s">
        <v>650</v>
      </c>
    </row>
    <row r="67" spans="8:12" ht="18" hidden="1">
      <c r="H67" s="1404">
        <v>100163</v>
      </c>
      <c r="I67" s="1401" t="s">
        <v>648</v>
      </c>
      <c r="J67" s="1401" t="s">
        <v>633</v>
      </c>
      <c r="K67" s="1401" t="s">
        <v>649</v>
      </c>
      <c r="L67" s="1403" t="s">
        <v>650</v>
      </c>
    </row>
    <row r="68" spans="8:12" ht="18" hidden="1">
      <c r="H68" s="1404">
        <v>100164</v>
      </c>
      <c r="I68" s="1401" t="s">
        <v>632</v>
      </c>
      <c r="J68" s="1401" t="s">
        <v>633</v>
      </c>
      <c r="K68" s="1401" t="s">
        <v>660</v>
      </c>
      <c r="L68" s="1403" t="s">
        <v>661</v>
      </c>
    </row>
    <row r="69" spans="8:12" ht="18" hidden="1">
      <c r="H69" s="1404">
        <v>100165</v>
      </c>
      <c r="I69" s="1401" t="s">
        <v>632</v>
      </c>
      <c r="J69" s="1401" t="s">
        <v>633</v>
      </c>
      <c r="K69" s="1401" t="s">
        <v>660</v>
      </c>
      <c r="L69" s="1403" t="s">
        <v>662</v>
      </c>
    </row>
    <row r="70" spans="8:12" ht="18" hidden="1">
      <c r="H70" s="1404">
        <v>100167</v>
      </c>
      <c r="I70" s="1401" t="s">
        <v>648</v>
      </c>
      <c r="J70" s="1401" t="s">
        <v>633</v>
      </c>
      <c r="K70" s="1401" t="s">
        <v>649</v>
      </c>
      <c r="L70" s="1403" t="s">
        <v>650</v>
      </c>
    </row>
    <row r="71" spans="8:12" ht="18" hidden="1">
      <c r="H71" s="1404">
        <v>100169</v>
      </c>
      <c r="I71" s="1401" t="s">
        <v>648</v>
      </c>
      <c r="J71" s="1401" t="s">
        <v>633</v>
      </c>
      <c r="K71" s="1401" t="s">
        <v>649</v>
      </c>
      <c r="L71" s="1403" t="s">
        <v>650</v>
      </c>
    </row>
    <row r="72" spans="8:12" ht="18" hidden="1">
      <c r="H72" s="1404">
        <v>100170</v>
      </c>
      <c r="I72" s="1401" t="s">
        <v>638</v>
      </c>
      <c r="J72" s="1401" t="s">
        <v>633</v>
      </c>
      <c r="K72" s="1401" t="s">
        <v>639</v>
      </c>
      <c r="L72" s="1403" t="s">
        <v>650</v>
      </c>
    </row>
    <row r="73" spans="8:12" ht="18" hidden="1">
      <c r="H73" s="1404">
        <v>100171</v>
      </c>
      <c r="I73" s="1401" t="s">
        <v>638</v>
      </c>
      <c r="J73" s="1401" t="s">
        <v>633</v>
      </c>
      <c r="K73" s="1401" t="s">
        <v>639</v>
      </c>
      <c r="L73" s="1403" t="s">
        <v>650</v>
      </c>
    </row>
    <row r="74" spans="8:12" ht="18" hidden="1">
      <c r="H74" s="1404">
        <v>100178</v>
      </c>
      <c r="I74" s="1401" t="s">
        <v>648</v>
      </c>
      <c r="J74" s="1401" t="s">
        <v>633</v>
      </c>
      <c r="K74" s="1401" t="s">
        <v>649</v>
      </c>
      <c r="L74" s="1403" t="s">
        <v>650</v>
      </c>
    </row>
    <row r="75" spans="8:12" ht="18" hidden="1">
      <c r="H75" s="1404">
        <v>100179</v>
      </c>
      <c r="I75" s="1401" t="s">
        <v>632</v>
      </c>
      <c r="J75" s="1401" t="s">
        <v>633</v>
      </c>
      <c r="K75" s="1401" t="s">
        <v>634</v>
      </c>
      <c r="L75" s="1403" t="s">
        <v>635</v>
      </c>
    </row>
    <row r="76" spans="8:12" ht="18" hidden="1">
      <c r="H76" s="1404">
        <v>100180</v>
      </c>
      <c r="I76" s="1401" t="s">
        <v>632</v>
      </c>
      <c r="J76" s="1401" t="s">
        <v>633</v>
      </c>
      <c r="K76" s="1401" t="s">
        <v>660</v>
      </c>
      <c r="L76" s="1403" t="s">
        <v>662</v>
      </c>
    </row>
    <row r="77" spans="8:12" ht="18" hidden="1">
      <c r="H77" s="1404">
        <v>100183</v>
      </c>
      <c r="I77" s="1401" t="s">
        <v>663</v>
      </c>
      <c r="J77" s="1404">
        <v>23100183</v>
      </c>
      <c r="K77" s="1401" t="s">
        <v>649</v>
      </c>
      <c r="L77" s="1403" t="s">
        <v>650</v>
      </c>
    </row>
    <row r="78" spans="8:12" ht="18" hidden="1">
      <c r="H78" s="1404">
        <v>100187</v>
      </c>
      <c r="I78" s="1401" t="s">
        <v>638</v>
      </c>
      <c r="J78" s="1401" t="s">
        <v>633</v>
      </c>
      <c r="K78" s="1401" t="s">
        <v>645</v>
      </c>
      <c r="L78" s="1403" t="s">
        <v>646</v>
      </c>
    </row>
    <row r="79" spans="8:12" ht="18" hidden="1">
      <c r="H79" s="1404">
        <v>100188</v>
      </c>
      <c r="I79" s="1401" t="s">
        <v>638</v>
      </c>
      <c r="J79" s="1401" t="s">
        <v>633</v>
      </c>
      <c r="K79" s="1401" t="s">
        <v>639</v>
      </c>
      <c r="L79" s="1403" t="s">
        <v>640</v>
      </c>
    </row>
    <row r="80" spans="8:12" ht="18" hidden="1">
      <c r="H80" s="1404">
        <v>100191</v>
      </c>
      <c r="I80" s="1401" t="s">
        <v>643</v>
      </c>
      <c r="J80" s="1401" t="s">
        <v>633</v>
      </c>
      <c r="K80" s="1401" t="s">
        <v>649</v>
      </c>
      <c r="L80" s="1403" t="s">
        <v>650</v>
      </c>
    </row>
    <row r="81" spans="8:12" ht="18" hidden="1">
      <c r="H81" s="1404">
        <v>100194</v>
      </c>
      <c r="I81" s="1401" t="s">
        <v>638</v>
      </c>
      <c r="J81" s="1401" t="s">
        <v>633</v>
      </c>
      <c r="K81" s="1401" t="s">
        <v>645</v>
      </c>
      <c r="L81" s="1403" t="s">
        <v>646</v>
      </c>
    </row>
    <row r="82" spans="8:12" ht="18" hidden="1">
      <c r="H82" s="1404">
        <v>100195</v>
      </c>
      <c r="I82" s="1401" t="s">
        <v>638</v>
      </c>
      <c r="J82" s="1401" t="s">
        <v>633</v>
      </c>
      <c r="K82" s="1401" t="s">
        <v>645</v>
      </c>
      <c r="L82" s="1403" t="s">
        <v>646</v>
      </c>
    </row>
    <row r="83" spans="8:12" ht="18" hidden="1">
      <c r="H83" s="1404">
        <v>100207</v>
      </c>
      <c r="I83" s="1401" t="s">
        <v>655</v>
      </c>
      <c r="J83" s="1401" t="s">
        <v>633</v>
      </c>
      <c r="K83" s="1401" t="s">
        <v>634</v>
      </c>
      <c r="L83" s="1403" t="s">
        <v>657</v>
      </c>
    </row>
    <row r="84" spans="8:12" ht="18" hidden="1">
      <c r="H84" s="1404">
        <v>100209</v>
      </c>
      <c r="I84" s="1401" t="s">
        <v>655</v>
      </c>
      <c r="J84" s="1401" t="s">
        <v>633</v>
      </c>
      <c r="K84" s="1401" t="s">
        <v>634</v>
      </c>
      <c r="L84" s="1403" t="s">
        <v>657</v>
      </c>
    </row>
    <row r="85" spans="8:12" ht="18" hidden="1">
      <c r="H85" s="1404">
        <v>100212</v>
      </c>
      <c r="I85" s="1401" t="s">
        <v>655</v>
      </c>
      <c r="J85" s="1401" t="s">
        <v>633</v>
      </c>
      <c r="K85" s="1401" t="s">
        <v>634</v>
      </c>
      <c r="L85" s="1403" t="s">
        <v>657</v>
      </c>
    </row>
    <row r="86" spans="8:12" ht="18" hidden="1">
      <c r="H86" s="1404">
        <v>100214</v>
      </c>
      <c r="I86" s="1401" t="s">
        <v>655</v>
      </c>
      <c r="J86" s="1401" t="s">
        <v>633</v>
      </c>
      <c r="K86" s="1401" t="s">
        <v>634</v>
      </c>
      <c r="L86" s="1403" t="s">
        <v>657</v>
      </c>
    </row>
    <row r="87" spans="8:12" ht="18" hidden="1">
      <c r="H87" s="1404">
        <v>100217</v>
      </c>
      <c r="I87" s="1401" t="s">
        <v>632</v>
      </c>
      <c r="J87" s="1401" t="s">
        <v>633</v>
      </c>
      <c r="K87" s="1401" t="s">
        <v>660</v>
      </c>
      <c r="L87" s="1403" t="s">
        <v>661</v>
      </c>
    </row>
    <row r="88" spans="8:12" ht="18" hidden="1">
      <c r="H88" s="1404">
        <v>100219</v>
      </c>
      <c r="I88" s="1401" t="s">
        <v>643</v>
      </c>
      <c r="J88" s="1401" t="s">
        <v>633</v>
      </c>
      <c r="K88" s="1401" t="s">
        <v>634</v>
      </c>
      <c r="L88" s="1403" t="s">
        <v>635</v>
      </c>
    </row>
    <row r="89" spans="8:12" ht="18" hidden="1">
      <c r="H89" s="1404">
        <v>100221</v>
      </c>
      <c r="I89" s="1401" t="s">
        <v>643</v>
      </c>
      <c r="J89" s="1401" t="s">
        <v>633</v>
      </c>
      <c r="K89" s="1401" t="s">
        <v>649</v>
      </c>
      <c r="L89" s="1403" t="s">
        <v>650</v>
      </c>
    </row>
    <row r="90" spans="8:12" ht="18" hidden="1">
      <c r="H90" s="1404">
        <v>100222</v>
      </c>
      <c r="I90" s="1401" t="s">
        <v>643</v>
      </c>
      <c r="J90" s="1401" t="s">
        <v>633</v>
      </c>
      <c r="K90" s="1401" t="s">
        <v>649</v>
      </c>
      <c r="L90" s="1403" t="s">
        <v>650</v>
      </c>
    </row>
    <row r="91" spans="8:12" ht="18" hidden="1">
      <c r="H91" s="1404">
        <v>100224</v>
      </c>
      <c r="I91" s="1401" t="s">
        <v>643</v>
      </c>
      <c r="J91" s="1401" t="s">
        <v>633</v>
      </c>
      <c r="K91" s="1401" t="s">
        <v>634</v>
      </c>
      <c r="L91" s="1403" t="s">
        <v>635</v>
      </c>
    </row>
    <row r="92" spans="8:12" ht="18" hidden="1">
      <c r="H92" s="1404">
        <v>100225</v>
      </c>
      <c r="I92" s="1401" t="s">
        <v>632</v>
      </c>
      <c r="J92" s="1401" t="s">
        <v>633</v>
      </c>
      <c r="K92" s="1401" t="s">
        <v>660</v>
      </c>
      <c r="L92" s="1403" t="s">
        <v>661</v>
      </c>
    </row>
    <row r="93" spans="8:12" ht="18" hidden="1">
      <c r="H93" s="1404">
        <v>100226</v>
      </c>
      <c r="I93" s="1401" t="s">
        <v>638</v>
      </c>
      <c r="J93" s="1401" t="s">
        <v>633</v>
      </c>
      <c r="K93" s="1401" t="s">
        <v>645</v>
      </c>
      <c r="L93" s="1403" t="s">
        <v>646</v>
      </c>
    </row>
    <row r="94" spans="8:12" ht="18" hidden="1">
      <c r="H94" s="1404">
        <v>100228</v>
      </c>
      <c r="I94" s="1401" t="s">
        <v>638</v>
      </c>
      <c r="J94" s="1401" t="s">
        <v>633</v>
      </c>
      <c r="K94" s="1401" t="s">
        <v>639</v>
      </c>
      <c r="L94" s="1403" t="s">
        <v>650</v>
      </c>
    </row>
    <row r="95" spans="8:12" ht="18" hidden="1">
      <c r="H95" s="1404">
        <v>100229</v>
      </c>
      <c r="I95" s="1401" t="s">
        <v>643</v>
      </c>
      <c r="J95" s="1401" t="s">
        <v>633</v>
      </c>
      <c r="K95" s="1401" t="s">
        <v>634</v>
      </c>
      <c r="L95" s="1403" t="s">
        <v>635</v>
      </c>
    </row>
    <row r="96" spans="8:12" ht="18" hidden="1">
      <c r="H96" s="1404">
        <v>100231</v>
      </c>
      <c r="I96" s="1401" t="s">
        <v>655</v>
      </c>
      <c r="J96" s="1401" t="s">
        <v>633</v>
      </c>
      <c r="K96" s="1401" t="s">
        <v>634</v>
      </c>
      <c r="L96" s="1403" t="s">
        <v>657</v>
      </c>
    </row>
    <row r="97" spans="8:12" ht="18" hidden="1">
      <c r="H97" s="1404">
        <v>100233</v>
      </c>
      <c r="I97" s="1401" t="s">
        <v>643</v>
      </c>
      <c r="J97" s="1401" t="s">
        <v>633</v>
      </c>
      <c r="K97" s="1401" t="s">
        <v>649</v>
      </c>
      <c r="L97" s="1403" t="s">
        <v>650</v>
      </c>
    </row>
    <row r="98" spans="8:12" ht="18" hidden="1">
      <c r="H98" s="1404">
        <v>100235</v>
      </c>
      <c r="I98" s="1401" t="s">
        <v>638</v>
      </c>
      <c r="J98" s="1401" t="s">
        <v>633</v>
      </c>
      <c r="K98" s="1401" t="s">
        <v>639</v>
      </c>
      <c r="L98" s="1403" t="s">
        <v>650</v>
      </c>
    </row>
    <row r="99" spans="8:12" ht="18" hidden="1">
      <c r="H99" s="1404">
        <v>100236</v>
      </c>
      <c r="I99" s="1401" t="s">
        <v>638</v>
      </c>
      <c r="J99" s="1401" t="s">
        <v>633</v>
      </c>
      <c r="K99" s="1401" t="s">
        <v>639</v>
      </c>
      <c r="L99" s="1403" t="s">
        <v>650</v>
      </c>
    </row>
    <row r="100" spans="8:12" ht="18" hidden="1">
      <c r="H100" s="1404">
        <v>100237</v>
      </c>
      <c r="I100" s="1401" t="s">
        <v>638</v>
      </c>
      <c r="J100" s="1401" t="s">
        <v>633</v>
      </c>
      <c r="K100" s="1401" t="s">
        <v>645</v>
      </c>
      <c r="L100" s="1403" t="s">
        <v>646</v>
      </c>
    </row>
    <row r="101" spans="8:12" ht="18" hidden="1">
      <c r="H101" s="1404">
        <v>100238</v>
      </c>
      <c r="I101" s="1401" t="s">
        <v>638</v>
      </c>
      <c r="J101" s="1401" t="s">
        <v>633</v>
      </c>
      <c r="K101" s="1401" t="s">
        <v>658</v>
      </c>
      <c r="L101" s="1403" t="s">
        <v>659</v>
      </c>
    </row>
    <row r="102" spans="8:12" ht="18" hidden="1">
      <c r="H102" s="1404">
        <v>100239</v>
      </c>
      <c r="I102" s="1401" t="s">
        <v>638</v>
      </c>
      <c r="J102" s="1401" t="s">
        <v>633</v>
      </c>
      <c r="K102" s="1401" t="s">
        <v>658</v>
      </c>
      <c r="L102" s="1403" t="s">
        <v>659</v>
      </c>
    </row>
    <row r="103" spans="8:12" ht="18" hidden="1">
      <c r="H103" s="1404">
        <v>100240</v>
      </c>
      <c r="I103" s="1401" t="s">
        <v>643</v>
      </c>
      <c r="J103" s="1401" t="s">
        <v>633</v>
      </c>
      <c r="K103" s="1401" t="s">
        <v>634</v>
      </c>
      <c r="L103" s="1403" t="s">
        <v>635</v>
      </c>
    </row>
    <row r="104" spans="8:12" ht="18" hidden="1">
      <c r="H104" s="1404">
        <v>100241</v>
      </c>
      <c r="I104" s="1401" t="s">
        <v>648</v>
      </c>
      <c r="J104" s="1401" t="s">
        <v>633</v>
      </c>
      <c r="K104" s="1401" t="s">
        <v>634</v>
      </c>
      <c r="L104" s="1403" t="s">
        <v>635</v>
      </c>
    </row>
    <row r="105" spans="8:12" ht="18" hidden="1">
      <c r="H105" s="1404">
        <v>100242</v>
      </c>
      <c r="I105" s="1401" t="s">
        <v>653</v>
      </c>
      <c r="J105" s="1401" t="s">
        <v>633</v>
      </c>
      <c r="K105" s="1401" t="s">
        <v>639</v>
      </c>
      <c r="L105" s="1403" t="s">
        <v>650</v>
      </c>
    </row>
    <row r="106" spans="8:12" ht="18" hidden="1">
      <c r="H106" s="1404">
        <v>100245</v>
      </c>
      <c r="I106" s="1401" t="s">
        <v>632</v>
      </c>
      <c r="J106" s="1401" t="s">
        <v>633</v>
      </c>
      <c r="K106" s="1401" t="s">
        <v>634</v>
      </c>
      <c r="L106" s="1403" t="s">
        <v>635</v>
      </c>
    </row>
    <row r="107" spans="8:12" ht="18" hidden="1">
      <c r="H107" s="1404">
        <v>100246</v>
      </c>
      <c r="I107" s="1401" t="s">
        <v>632</v>
      </c>
      <c r="J107" s="1401" t="s">
        <v>633</v>
      </c>
      <c r="K107" s="1401" t="s">
        <v>634</v>
      </c>
      <c r="L107" s="1403" t="s">
        <v>635</v>
      </c>
    </row>
    <row r="108" spans="8:12" ht="18" hidden="1">
      <c r="H108" s="1404">
        <v>100247</v>
      </c>
      <c r="I108" s="1401" t="s">
        <v>632</v>
      </c>
      <c r="J108" s="1401" t="s">
        <v>633</v>
      </c>
      <c r="K108" s="1401" t="s">
        <v>634</v>
      </c>
      <c r="L108" s="1403" t="s">
        <v>635</v>
      </c>
    </row>
    <row r="109" spans="8:12" ht="18" hidden="1">
      <c r="H109" s="1404">
        <v>100248</v>
      </c>
      <c r="I109" s="1401" t="s">
        <v>632</v>
      </c>
      <c r="J109" s="1401" t="s">
        <v>633</v>
      </c>
      <c r="K109" s="1401" t="s">
        <v>634</v>
      </c>
      <c r="L109" s="1403" t="s">
        <v>635</v>
      </c>
    </row>
    <row r="110" spans="8:12" ht="18" hidden="1">
      <c r="H110" s="1404">
        <v>100249</v>
      </c>
      <c r="I110" s="1401" t="s">
        <v>632</v>
      </c>
      <c r="J110" s="1401" t="s">
        <v>633</v>
      </c>
      <c r="K110" s="1401" t="s">
        <v>634</v>
      </c>
      <c r="L110" s="1403" t="s">
        <v>635</v>
      </c>
    </row>
    <row r="111" spans="8:12" ht="18" hidden="1">
      <c r="H111" s="1404">
        <v>100250</v>
      </c>
      <c r="I111" s="1401" t="s">
        <v>632</v>
      </c>
      <c r="J111" s="1401" t="s">
        <v>633</v>
      </c>
      <c r="K111" s="1401" t="s">
        <v>634</v>
      </c>
      <c r="L111" s="1403" t="s">
        <v>635</v>
      </c>
    </row>
    <row r="112" spans="8:12" ht="18" hidden="1">
      <c r="H112" s="1404">
        <v>100251</v>
      </c>
      <c r="I112" s="1401" t="s">
        <v>632</v>
      </c>
      <c r="J112" s="1401" t="s">
        <v>633</v>
      </c>
      <c r="K112" s="1401" t="s">
        <v>634</v>
      </c>
      <c r="L112" s="1403" t="s">
        <v>635</v>
      </c>
    </row>
    <row r="113" spans="8:12" ht="18" hidden="1">
      <c r="H113" s="1404">
        <v>100255</v>
      </c>
      <c r="I113" s="1401" t="s">
        <v>632</v>
      </c>
      <c r="J113" s="1401" t="s">
        <v>633</v>
      </c>
      <c r="K113" s="1401" t="s">
        <v>634</v>
      </c>
      <c r="L113" s="1403" t="s">
        <v>635</v>
      </c>
    </row>
    <row r="114" spans="8:12" ht="18" hidden="1">
      <c r="H114" s="1404">
        <v>100256</v>
      </c>
      <c r="I114" s="1401" t="s">
        <v>632</v>
      </c>
      <c r="J114" s="1401" t="s">
        <v>633</v>
      </c>
      <c r="K114" s="1401" t="s">
        <v>634</v>
      </c>
      <c r="L114" s="1403" t="s">
        <v>635</v>
      </c>
    </row>
    <row r="115" spans="8:12" ht="18" hidden="1">
      <c r="H115" s="1404">
        <v>100259</v>
      </c>
      <c r="I115" s="1401" t="s">
        <v>638</v>
      </c>
      <c r="J115" s="1401" t="s">
        <v>633</v>
      </c>
      <c r="K115" s="1401" t="s">
        <v>658</v>
      </c>
      <c r="L115" s="1403" t="s">
        <v>659</v>
      </c>
    </row>
    <row r="116" spans="8:12" ht="18" hidden="1">
      <c r="H116" s="1404">
        <v>100267</v>
      </c>
      <c r="I116" s="1401" t="s">
        <v>632</v>
      </c>
      <c r="J116" s="1401" t="s">
        <v>633</v>
      </c>
      <c r="K116" s="1401" t="s">
        <v>634</v>
      </c>
      <c r="L116" s="1403" t="s">
        <v>635</v>
      </c>
    </row>
    <row r="117" spans="8:12" ht="18" hidden="1">
      <c r="H117" s="1404">
        <v>100268</v>
      </c>
      <c r="I117" s="1401" t="s">
        <v>643</v>
      </c>
      <c r="J117" s="1401" t="s">
        <v>633</v>
      </c>
      <c r="K117" s="1401" t="s">
        <v>634</v>
      </c>
      <c r="L117" s="1403" t="s">
        <v>635</v>
      </c>
    </row>
    <row r="118" spans="8:12" ht="18" hidden="1">
      <c r="H118" s="1404">
        <v>100269</v>
      </c>
      <c r="I118" s="1401" t="s">
        <v>632</v>
      </c>
      <c r="J118" s="1401" t="s">
        <v>633</v>
      </c>
      <c r="K118" s="1401" t="s">
        <v>634</v>
      </c>
      <c r="L118" s="1403" t="s">
        <v>635</v>
      </c>
    </row>
    <row r="119" spans="8:12" ht="18" hidden="1">
      <c r="H119" s="1404">
        <v>100271</v>
      </c>
      <c r="I119" s="1401" t="s">
        <v>632</v>
      </c>
      <c r="J119" s="1401" t="s">
        <v>633</v>
      </c>
      <c r="K119" s="1401" t="s">
        <v>634</v>
      </c>
      <c r="L119" s="1403" t="s">
        <v>635</v>
      </c>
    </row>
    <row r="120" spans="8:12" ht="18" hidden="1">
      <c r="H120" s="1404">
        <v>100273</v>
      </c>
      <c r="I120" s="1401" t="s">
        <v>632</v>
      </c>
      <c r="J120" s="1401" t="s">
        <v>633</v>
      </c>
      <c r="K120" s="1401" t="s">
        <v>634</v>
      </c>
      <c r="L120" s="1403" t="s">
        <v>635</v>
      </c>
    </row>
    <row r="121" spans="8:12" ht="18" hidden="1">
      <c r="H121" s="1404">
        <v>100275</v>
      </c>
      <c r="I121" s="1401" t="s">
        <v>638</v>
      </c>
      <c r="J121" s="1401" t="s">
        <v>633</v>
      </c>
      <c r="K121" s="1401" t="s">
        <v>645</v>
      </c>
      <c r="L121" s="1403" t="s">
        <v>646</v>
      </c>
    </row>
    <row r="122" spans="8:12" ht="18" hidden="1">
      <c r="H122" s="1404">
        <v>100276</v>
      </c>
      <c r="I122" s="1401" t="s">
        <v>653</v>
      </c>
      <c r="J122" s="1401" t="s">
        <v>633</v>
      </c>
      <c r="K122" s="1401" t="s">
        <v>639</v>
      </c>
      <c r="L122" s="1403" t="s">
        <v>650</v>
      </c>
    </row>
    <row r="123" spans="8:12" ht="18" hidden="1">
      <c r="H123" s="1404">
        <v>100277</v>
      </c>
      <c r="I123" s="1401" t="s">
        <v>638</v>
      </c>
      <c r="J123" s="1401" t="s">
        <v>633</v>
      </c>
      <c r="K123" s="1401" t="s">
        <v>645</v>
      </c>
      <c r="L123" s="1403" t="s">
        <v>646</v>
      </c>
    </row>
    <row r="124" spans="8:12" ht="18" hidden="1">
      <c r="H124" s="1404">
        <v>100278</v>
      </c>
      <c r="I124" s="1401" t="s">
        <v>638</v>
      </c>
      <c r="J124" s="1401" t="s">
        <v>633</v>
      </c>
      <c r="K124" s="1401" t="s">
        <v>645</v>
      </c>
      <c r="L124" s="1403" t="s">
        <v>646</v>
      </c>
    </row>
    <row r="125" spans="8:12" ht="18" hidden="1">
      <c r="H125" s="1404">
        <v>100280</v>
      </c>
      <c r="I125" s="1401" t="s">
        <v>643</v>
      </c>
      <c r="J125" s="1401" t="s">
        <v>633</v>
      </c>
      <c r="K125" s="1401" t="s">
        <v>634</v>
      </c>
      <c r="L125" s="1403" t="s">
        <v>635</v>
      </c>
    </row>
    <row r="126" spans="8:12" ht="18" hidden="1">
      <c r="H126" s="1404">
        <v>100281</v>
      </c>
      <c r="I126" s="1401" t="s">
        <v>648</v>
      </c>
      <c r="J126" s="1401" t="s">
        <v>633</v>
      </c>
      <c r="K126" s="1401" t="s">
        <v>634</v>
      </c>
      <c r="L126" s="1403" t="s">
        <v>635</v>
      </c>
    </row>
    <row r="127" spans="8:12" ht="18" hidden="1">
      <c r="H127" s="1404">
        <v>100282</v>
      </c>
      <c r="I127" s="1401" t="s">
        <v>632</v>
      </c>
      <c r="J127" s="1401" t="s">
        <v>633</v>
      </c>
      <c r="K127" s="1401" t="s">
        <v>664</v>
      </c>
      <c r="L127" s="1403" t="s">
        <v>635</v>
      </c>
    </row>
    <row r="128" spans="8:12" ht="18" hidden="1">
      <c r="H128" s="1404">
        <v>100283</v>
      </c>
      <c r="I128" s="1401" t="s">
        <v>643</v>
      </c>
      <c r="J128" s="1401" t="s">
        <v>633</v>
      </c>
      <c r="K128" s="1401" t="s">
        <v>634</v>
      </c>
      <c r="L128" s="1403" t="s">
        <v>635</v>
      </c>
    </row>
    <row r="129" spans="8:12" ht="18" hidden="1">
      <c r="H129" s="1404">
        <v>100289</v>
      </c>
      <c r="I129" s="1401" t="s">
        <v>638</v>
      </c>
      <c r="J129" s="1401" t="s">
        <v>633</v>
      </c>
      <c r="K129" s="1401" t="s">
        <v>658</v>
      </c>
      <c r="L129" s="1403" t="s">
        <v>659</v>
      </c>
    </row>
    <row r="130" spans="8:12" ht="18" hidden="1">
      <c r="H130" s="1404">
        <v>100294</v>
      </c>
      <c r="I130" s="1401" t="s">
        <v>655</v>
      </c>
      <c r="J130" s="1401" t="s">
        <v>633</v>
      </c>
      <c r="K130" s="1401" t="s">
        <v>656</v>
      </c>
      <c r="L130" s="1403" t="s">
        <v>657</v>
      </c>
    </row>
    <row r="131" spans="8:12" ht="18" hidden="1">
      <c r="H131" s="1404">
        <v>100296</v>
      </c>
      <c r="I131" s="1401" t="s">
        <v>638</v>
      </c>
      <c r="J131" s="1401" t="s">
        <v>633</v>
      </c>
      <c r="K131" s="1401" t="s">
        <v>658</v>
      </c>
      <c r="L131" s="1403" t="s">
        <v>659</v>
      </c>
    </row>
    <row r="132" spans="8:12" ht="18" hidden="1">
      <c r="H132" s="1404">
        <v>100297</v>
      </c>
      <c r="I132" s="1401" t="s">
        <v>653</v>
      </c>
      <c r="J132" s="1401" t="s">
        <v>633</v>
      </c>
      <c r="K132" s="1401" t="s">
        <v>639</v>
      </c>
      <c r="L132" s="1403" t="s">
        <v>650</v>
      </c>
    </row>
    <row r="133" spans="8:12" ht="18" hidden="1">
      <c r="H133" s="1404">
        <v>100298</v>
      </c>
      <c r="I133" s="1401" t="s">
        <v>648</v>
      </c>
      <c r="J133" s="1401" t="s">
        <v>633</v>
      </c>
      <c r="K133" s="1401" t="s">
        <v>634</v>
      </c>
      <c r="L133" s="1403" t="s">
        <v>635</v>
      </c>
    </row>
    <row r="134" spans="8:12" ht="18" hidden="1">
      <c r="H134" s="1404">
        <v>100299</v>
      </c>
      <c r="I134" s="1401" t="s">
        <v>655</v>
      </c>
      <c r="J134" s="1401" t="s">
        <v>633</v>
      </c>
      <c r="K134" s="1401" t="s">
        <v>656</v>
      </c>
      <c r="L134" s="1403" t="s">
        <v>657</v>
      </c>
    </row>
    <row r="135" spans="8:12" ht="18" hidden="1">
      <c r="H135" s="1404">
        <v>100300</v>
      </c>
      <c r="I135" s="1401" t="s">
        <v>655</v>
      </c>
      <c r="J135" s="1401" t="s">
        <v>633</v>
      </c>
      <c r="K135" s="1401" t="s">
        <v>656</v>
      </c>
      <c r="L135" s="1403" t="s">
        <v>659</v>
      </c>
    </row>
    <row r="136" spans="8:12" ht="18" hidden="1">
      <c r="H136" s="1404">
        <v>100301</v>
      </c>
      <c r="I136" s="1401" t="s">
        <v>638</v>
      </c>
      <c r="J136" s="1401" t="s">
        <v>633</v>
      </c>
      <c r="K136" s="1401" t="s">
        <v>654</v>
      </c>
      <c r="L136" s="1403" t="s">
        <v>650</v>
      </c>
    </row>
    <row r="137" spans="8:12" ht="18" hidden="1">
      <c r="H137" s="1404">
        <v>100303</v>
      </c>
      <c r="I137" s="1401" t="s">
        <v>653</v>
      </c>
      <c r="J137" s="1401" t="s">
        <v>633</v>
      </c>
      <c r="K137" s="1401" t="s">
        <v>639</v>
      </c>
      <c r="L137" s="1403" t="s">
        <v>650</v>
      </c>
    </row>
    <row r="138" spans="8:12" ht="18" hidden="1">
      <c r="H138" s="1404">
        <v>100304</v>
      </c>
      <c r="I138" s="1401" t="s">
        <v>643</v>
      </c>
      <c r="J138" s="1401" t="s">
        <v>633</v>
      </c>
      <c r="K138" s="1401" t="s">
        <v>649</v>
      </c>
      <c r="L138" s="1403" t="s">
        <v>650</v>
      </c>
    </row>
    <row r="139" spans="8:12" ht="18" hidden="1">
      <c r="H139" s="1404">
        <v>100305</v>
      </c>
      <c r="I139" s="1401" t="s">
        <v>643</v>
      </c>
      <c r="J139" s="1401" t="s">
        <v>633</v>
      </c>
      <c r="K139" s="1401" t="s">
        <v>634</v>
      </c>
      <c r="L139" s="1403" t="s">
        <v>635</v>
      </c>
    </row>
    <row r="140" spans="8:12" ht="18" hidden="1">
      <c r="H140" s="1404">
        <v>100306</v>
      </c>
      <c r="I140" s="1401" t="s">
        <v>643</v>
      </c>
      <c r="J140" s="1401" t="s">
        <v>633</v>
      </c>
      <c r="K140" s="1401" t="s">
        <v>634</v>
      </c>
      <c r="L140" s="1403" t="s">
        <v>635</v>
      </c>
    </row>
    <row r="141" spans="8:12" ht="18" hidden="1">
      <c r="H141" s="1404">
        <v>100310</v>
      </c>
      <c r="I141" s="1401" t="s">
        <v>638</v>
      </c>
      <c r="J141" s="1401" t="s">
        <v>633</v>
      </c>
      <c r="K141" s="1401" t="s">
        <v>654</v>
      </c>
      <c r="L141" s="1403" t="s">
        <v>650</v>
      </c>
    </row>
    <row r="142" spans="8:12" ht="18" hidden="1">
      <c r="H142" s="1404">
        <v>100311</v>
      </c>
      <c r="I142" s="1401" t="s">
        <v>632</v>
      </c>
      <c r="J142" s="1401" t="s">
        <v>633</v>
      </c>
      <c r="K142" s="1401" t="s">
        <v>634</v>
      </c>
      <c r="L142" s="1403" t="s">
        <v>635</v>
      </c>
    </row>
    <row r="143" spans="8:12" ht="18" hidden="1">
      <c r="H143" s="1404">
        <v>100312</v>
      </c>
      <c r="I143" s="1401" t="s">
        <v>663</v>
      </c>
      <c r="J143" s="1404">
        <v>23100312</v>
      </c>
      <c r="K143" s="1401" t="s">
        <v>634</v>
      </c>
      <c r="L143" s="1403" t="s">
        <v>635</v>
      </c>
    </row>
    <row r="144" spans="8:12" ht="18" hidden="1">
      <c r="H144" s="1404">
        <v>100313</v>
      </c>
      <c r="I144" s="1401" t="s">
        <v>632</v>
      </c>
      <c r="J144" s="1401" t="s">
        <v>633</v>
      </c>
      <c r="K144" s="1401" t="s">
        <v>634</v>
      </c>
      <c r="L144" s="1403" t="s">
        <v>635</v>
      </c>
    </row>
    <row r="145" spans="8:12" ht="18" hidden="1">
      <c r="H145" s="1404">
        <v>100314</v>
      </c>
      <c r="I145" s="1401" t="s">
        <v>648</v>
      </c>
      <c r="J145" s="1401" t="s">
        <v>633</v>
      </c>
      <c r="K145" s="1401" t="s">
        <v>649</v>
      </c>
      <c r="L145" s="1403" t="s">
        <v>650</v>
      </c>
    </row>
    <row r="146" spans="8:12" ht="18" hidden="1">
      <c r="H146" s="1404">
        <v>100316</v>
      </c>
      <c r="I146" s="1401" t="s">
        <v>643</v>
      </c>
      <c r="J146" s="1401" t="s">
        <v>633</v>
      </c>
      <c r="K146" s="1401" t="s">
        <v>634</v>
      </c>
      <c r="L146" s="1403" t="s">
        <v>635</v>
      </c>
    </row>
    <row r="147" spans="8:12" ht="18" hidden="1">
      <c r="H147" s="1404">
        <v>100317</v>
      </c>
      <c r="I147" s="1401" t="s">
        <v>643</v>
      </c>
      <c r="J147" s="1401" t="s">
        <v>633</v>
      </c>
      <c r="K147" s="1401" t="s">
        <v>634</v>
      </c>
      <c r="L147" s="1403" t="s">
        <v>635</v>
      </c>
    </row>
    <row r="148" spans="8:12" ht="18" hidden="1">
      <c r="H148" s="1404">
        <v>100318</v>
      </c>
      <c r="I148" s="1401" t="s">
        <v>643</v>
      </c>
      <c r="J148" s="1401" t="s">
        <v>633</v>
      </c>
      <c r="K148" s="1401" t="s">
        <v>634</v>
      </c>
      <c r="L148" s="1403" t="s">
        <v>635</v>
      </c>
    </row>
    <row r="149" spans="8:12" ht="18" hidden="1">
      <c r="H149" s="1404">
        <v>100319</v>
      </c>
      <c r="I149" s="1401" t="s">
        <v>643</v>
      </c>
      <c r="J149" s="1401" t="s">
        <v>633</v>
      </c>
      <c r="K149" s="1401" t="s">
        <v>634</v>
      </c>
      <c r="L149" s="1403" t="s">
        <v>635</v>
      </c>
    </row>
    <row r="150" spans="8:12" ht="18" hidden="1">
      <c r="H150" s="1404">
        <v>100320</v>
      </c>
      <c r="I150" s="1401" t="s">
        <v>632</v>
      </c>
      <c r="J150" s="1401" t="s">
        <v>633</v>
      </c>
      <c r="K150" s="1401" t="s">
        <v>634</v>
      </c>
      <c r="L150" s="1403" t="s">
        <v>635</v>
      </c>
    </row>
    <row r="151" spans="8:12" ht="18" hidden="1">
      <c r="H151" s="1404">
        <v>100321</v>
      </c>
      <c r="I151" s="1401" t="s">
        <v>632</v>
      </c>
      <c r="J151" s="1401" t="s">
        <v>633</v>
      </c>
      <c r="K151" s="1401" t="s">
        <v>660</v>
      </c>
      <c r="L151" s="1403" t="s">
        <v>661</v>
      </c>
    </row>
    <row r="152" spans="8:12" ht="18" hidden="1">
      <c r="H152" s="1404">
        <v>100322</v>
      </c>
      <c r="I152" s="1401" t="s">
        <v>632</v>
      </c>
      <c r="J152" s="1401" t="s">
        <v>633</v>
      </c>
      <c r="K152" s="1401" t="s">
        <v>660</v>
      </c>
      <c r="L152" s="1403" t="s">
        <v>661</v>
      </c>
    </row>
    <row r="153" spans="8:12" ht="18" hidden="1">
      <c r="H153" s="1404">
        <v>100323</v>
      </c>
      <c r="I153" s="1401" t="s">
        <v>643</v>
      </c>
      <c r="J153" s="1401" t="s">
        <v>633</v>
      </c>
      <c r="K153" s="1401" t="s">
        <v>649</v>
      </c>
      <c r="L153" s="1403" t="s">
        <v>650</v>
      </c>
    </row>
    <row r="154" spans="8:12" ht="18" hidden="1">
      <c r="H154" s="1404">
        <v>100325</v>
      </c>
      <c r="I154" s="1401" t="s">
        <v>632</v>
      </c>
      <c r="J154" s="1401" t="s">
        <v>633</v>
      </c>
      <c r="K154" s="1401" t="s">
        <v>634</v>
      </c>
      <c r="L154" s="1403" t="s">
        <v>635</v>
      </c>
    </row>
    <row r="155" spans="8:12" ht="18" hidden="1">
      <c r="H155" s="1404">
        <v>100327</v>
      </c>
      <c r="I155" s="1401" t="s">
        <v>643</v>
      </c>
      <c r="J155" s="1401" t="s">
        <v>633</v>
      </c>
      <c r="K155" s="1401" t="s">
        <v>649</v>
      </c>
      <c r="L155" s="1403" t="s">
        <v>650</v>
      </c>
    </row>
    <row r="156" spans="8:12" ht="18" hidden="1">
      <c r="H156" s="1404">
        <v>100328</v>
      </c>
      <c r="I156" s="1401" t="s">
        <v>648</v>
      </c>
      <c r="J156" s="1401" t="s">
        <v>633</v>
      </c>
      <c r="K156" s="1401" t="s">
        <v>649</v>
      </c>
      <c r="L156" s="1403" t="s">
        <v>650</v>
      </c>
    </row>
    <row r="157" spans="8:12" ht="18" hidden="1">
      <c r="H157" s="1404">
        <v>100333</v>
      </c>
      <c r="I157" s="1401" t="s">
        <v>632</v>
      </c>
      <c r="J157" s="1401" t="s">
        <v>633</v>
      </c>
      <c r="K157" s="1401" t="s">
        <v>664</v>
      </c>
      <c r="L157" s="1403" t="s">
        <v>635</v>
      </c>
    </row>
    <row r="158" spans="8:12" ht="18" hidden="1">
      <c r="H158" s="1404">
        <v>100334</v>
      </c>
      <c r="I158" s="1401" t="s">
        <v>632</v>
      </c>
      <c r="J158" s="1401" t="s">
        <v>633</v>
      </c>
      <c r="K158" s="1401" t="s">
        <v>664</v>
      </c>
      <c r="L158" s="1403" t="s">
        <v>635</v>
      </c>
    </row>
    <row r="159" spans="8:12" ht="18" hidden="1">
      <c r="H159" s="1404">
        <v>100335</v>
      </c>
      <c r="I159" s="1401" t="s">
        <v>632</v>
      </c>
      <c r="J159" s="1401" t="s">
        <v>633</v>
      </c>
      <c r="K159" s="1401" t="s">
        <v>664</v>
      </c>
      <c r="L159" s="1403" t="s">
        <v>635</v>
      </c>
    </row>
    <row r="160" spans="8:12" ht="18" hidden="1">
      <c r="H160" s="1404">
        <v>100336</v>
      </c>
      <c r="I160" s="1401" t="s">
        <v>643</v>
      </c>
      <c r="J160" s="1401" t="s">
        <v>633</v>
      </c>
      <c r="K160" s="1401" t="s">
        <v>649</v>
      </c>
      <c r="L160" s="1403" t="s">
        <v>650</v>
      </c>
    </row>
    <row r="161" spans="8:12" ht="18" hidden="1">
      <c r="H161" s="1404">
        <v>100337</v>
      </c>
      <c r="I161" s="1401" t="s">
        <v>632</v>
      </c>
      <c r="J161" s="1401" t="s">
        <v>633</v>
      </c>
      <c r="K161" s="1401" t="s">
        <v>660</v>
      </c>
      <c r="L161" s="1403" t="s">
        <v>662</v>
      </c>
    </row>
    <row r="162" spans="8:12" ht="18" hidden="1">
      <c r="H162" s="1404">
        <v>100338</v>
      </c>
      <c r="I162" s="1401" t="s">
        <v>632</v>
      </c>
      <c r="J162" s="1401" t="s">
        <v>633</v>
      </c>
      <c r="K162" s="1401" t="s">
        <v>634</v>
      </c>
      <c r="L162" s="1403" t="s">
        <v>635</v>
      </c>
    </row>
    <row r="163" spans="8:12" ht="18" hidden="1">
      <c r="H163" s="1404">
        <v>100339</v>
      </c>
      <c r="I163" s="1401" t="s">
        <v>653</v>
      </c>
      <c r="J163" s="1401" t="s">
        <v>633</v>
      </c>
      <c r="K163" s="1401" t="s">
        <v>639</v>
      </c>
      <c r="L163" s="1403" t="s">
        <v>650</v>
      </c>
    </row>
    <row r="164" spans="8:12" ht="18" hidden="1">
      <c r="H164" s="1404">
        <v>100340</v>
      </c>
      <c r="I164" s="1401" t="s">
        <v>643</v>
      </c>
      <c r="J164" s="1401" t="s">
        <v>633</v>
      </c>
      <c r="K164" s="1401" t="s">
        <v>634</v>
      </c>
      <c r="L164" s="1403" t="s">
        <v>635</v>
      </c>
    </row>
    <row r="165" spans="8:12" ht="18" hidden="1">
      <c r="H165" s="1404">
        <v>100341</v>
      </c>
      <c r="I165" s="1401" t="s">
        <v>643</v>
      </c>
      <c r="J165" s="1401" t="s">
        <v>633</v>
      </c>
      <c r="K165" s="1401" t="s">
        <v>634</v>
      </c>
      <c r="L165" s="1403" t="s">
        <v>635</v>
      </c>
    </row>
    <row r="166" spans="8:12" ht="18" hidden="1">
      <c r="H166" s="1404">
        <v>100342</v>
      </c>
      <c r="I166" s="1401" t="s">
        <v>643</v>
      </c>
      <c r="J166" s="1401" t="s">
        <v>633</v>
      </c>
      <c r="K166" s="1401" t="s">
        <v>634</v>
      </c>
      <c r="L166" s="1403" t="s">
        <v>635</v>
      </c>
    </row>
    <row r="167" spans="8:12" ht="18" hidden="1">
      <c r="H167" s="1404">
        <v>100363</v>
      </c>
      <c r="I167" s="1401" t="s">
        <v>643</v>
      </c>
      <c r="J167" s="1401" t="s">
        <v>633</v>
      </c>
      <c r="K167" s="1401" t="s">
        <v>634</v>
      </c>
      <c r="L167" s="1403" t="s">
        <v>635</v>
      </c>
    </row>
    <row r="168" spans="8:12" ht="18" hidden="1">
      <c r="H168" s="1404">
        <v>100364</v>
      </c>
      <c r="I168" s="1401" t="s">
        <v>643</v>
      </c>
      <c r="J168" s="1401" t="s">
        <v>633</v>
      </c>
      <c r="K168" s="1401" t="s">
        <v>634</v>
      </c>
      <c r="L168" s="1403" t="s">
        <v>635</v>
      </c>
    </row>
    <row r="169" spans="8:12" ht="18" hidden="1">
      <c r="H169" s="1404">
        <v>100365</v>
      </c>
      <c r="I169" s="1401" t="s">
        <v>643</v>
      </c>
      <c r="J169" s="1401" t="s">
        <v>633</v>
      </c>
      <c r="K169" s="1401" t="s">
        <v>634</v>
      </c>
      <c r="L169" s="1403" t="s">
        <v>635</v>
      </c>
    </row>
    <row r="170" spans="8:12" ht="18" hidden="1">
      <c r="H170" s="1404">
        <v>100366</v>
      </c>
      <c r="I170" s="1401" t="s">
        <v>643</v>
      </c>
      <c r="J170" s="1401" t="s">
        <v>633</v>
      </c>
      <c r="K170" s="1401" t="s">
        <v>634</v>
      </c>
      <c r="L170" s="1403" t="s">
        <v>635</v>
      </c>
    </row>
    <row r="171" spans="8:12" ht="18" hidden="1">
      <c r="H171" s="1404">
        <v>100367</v>
      </c>
      <c r="I171" s="1401" t="s">
        <v>643</v>
      </c>
      <c r="J171" s="1401" t="s">
        <v>633</v>
      </c>
      <c r="K171" s="1401" t="s">
        <v>634</v>
      </c>
      <c r="L171" s="1403" t="s">
        <v>635</v>
      </c>
    </row>
    <row r="172" spans="8:12" ht="18" hidden="1">
      <c r="H172" s="1404">
        <v>100368</v>
      </c>
      <c r="I172" s="1401" t="s">
        <v>638</v>
      </c>
      <c r="J172" s="1401" t="s">
        <v>633</v>
      </c>
      <c r="K172" s="1401" t="s">
        <v>639</v>
      </c>
      <c r="L172" s="1403" t="s">
        <v>640</v>
      </c>
    </row>
    <row r="173" spans="8:12" ht="18" hidden="1">
      <c r="H173" s="1404">
        <v>100377</v>
      </c>
      <c r="I173" s="1401" t="s">
        <v>638</v>
      </c>
      <c r="J173" s="1401" t="s">
        <v>633</v>
      </c>
      <c r="K173" s="1401" t="s">
        <v>639</v>
      </c>
      <c r="L173" s="1403" t="s">
        <v>640</v>
      </c>
    </row>
    <row r="174" spans="8:12" ht="18" hidden="1">
      <c r="H174" s="1404">
        <v>100384</v>
      </c>
      <c r="I174" s="1401" t="s">
        <v>655</v>
      </c>
      <c r="J174" s="1401" t="s">
        <v>633</v>
      </c>
      <c r="K174" s="1401" t="s">
        <v>656</v>
      </c>
      <c r="L174" s="1403" t="s">
        <v>657</v>
      </c>
    </row>
    <row r="175" spans="8:12" ht="18" hidden="1">
      <c r="H175" s="1404">
        <v>100385</v>
      </c>
      <c r="I175" s="1401" t="s">
        <v>648</v>
      </c>
      <c r="J175" s="1401" t="s">
        <v>633</v>
      </c>
      <c r="K175" s="1401" t="s">
        <v>634</v>
      </c>
      <c r="L175" s="1403" t="s">
        <v>635</v>
      </c>
    </row>
    <row r="176" spans="8:12" ht="18" hidden="1">
      <c r="H176" s="1404">
        <v>100386</v>
      </c>
      <c r="I176" s="1401" t="s">
        <v>663</v>
      </c>
      <c r="J176" s="1404">
        <v>23100386</v>
      </c>
      <c r="K176" s="1401" t="s">
        <v>660</v>
      </c>
      <c r="L176" s="1403" t="s">
        <v>661</v>
      </c>
    </row>
    <row r="177" spans="8:15" ht="18" hidden="1">
      <c r="H177" s="1404">
        <v>100387</v>
      </c>
      <c r="I177" s="1401" t="s">
        <v>632</v>
      </c>
      <c r="J177" s="1401" t="s">
        <v>633</v>
      </c>
      <c r="K177" s="1401" t="s">
        <v>634</v>
      </c>
      <c r="L177" s="1403" t="s">
        <v>635</v>
      </c>
      <c r="O177" s="1393">
        <v>23100312</v>
      </c>
    </row>
    <row r="178" spans="8:15" ht="18" hidden="1">
      <c r="H178" s="1404">
        <v>100388</v>
      </c>
      <c r="I178" s="1401" t="s">
        <v>643</v>
      </c>
      <c r="J178" s="1401" t="s">
        <v>633</v>
      </c>
      <c r="K178" s="1401" t="s">
        <v>649</v>
      </c>
      <c r="L178" s="1403" t="s">
        <v>650</v>
      </c>
      <c r="O178" s="1393">
        <v>23100386</v>
      </c>
    </row>
    <row r="179" spans="8:15" ht="18" hidden="1">
      <c r="H179" s="1404">
        <v>100394</v>
      </c>
      <c r="I179" s="1401" t="s">
        <v>632</v>
      </c>
      <c r="J179" s="1401" t="s">
        <v>633</v>
      </c>
      <c r="K179" s="1401" t="s">
        <v>634</v>
      </c>
      <c r="L179" s="1403" t="s">
        <v>635</v>
      </c>
      <c r="O179" s="1393">
        <v>23210020</v>
      </c>
    </row>
    <row r="180" spans="8:15" ht="18" hidden="1">
      <c r="H180" s="1404">
        <v>100395</v>
      </c>
      <c r="I180" s="1401" t="s">
        <v>653</v>
      </c>
      <c r="J180" s="1401" t="s">
        <v>633</v>
      </c>
      <c r="K180" s="1401" t="s">
        <v>665</v>
      </c>
      <c r="L180" s="1403" t="s">
        <v>650</v>
      </c>
      <c r="O180" s="1393">
        <v>23210060</v>
      </c>
    </row>
    <row r="181" spans="8:15" ht="18" hidden="1">
      <c r="H181" s="1404">
        <v>100397</v>
      </c>
      <c r="I181" s="1401" t="s">
        <v>643</v>
      </c>
      <c r="J181" s="1401" t="s">
        <v>633</v>
      </c>
      <c r="K181" s="1401" t="s">
        <v>634</v>
      </c>
      <c r="L181" s="1403" t="s">
        <v>635</v>
      </c>
      <c r="O181" s="1393">
        <v>23210080</v>
      </c>
    </row>
    <row r="182" spans="8:15" ht="18" hidden="1">
      <c r="H182" s="1404">
        <v>100398</v>
      </c>
      <c r="I182" s="1401" t="s">
        <v>643</v>
      </c>
      <c r="J182" s="1401" t="s">
        <v>633</v>
      </c>
      <c r="K182" s="1401" t="s">
        <v>634</v>
      </c>
      <c r="L182" s="1403" t="s">
        <v>635</v>
      </c>
      <c r="O182" s="1393">
        <v>23210090</v>
      </c>
    </row>
    <row r="183" spans="8:15" ht="18" hidden="1">
      <c r="H183" s="1404">
        <v>100399</v>
      </c>
      <c r="I183" s="1401" t="s">
        <v>643</v>
      </c>
      <c r="J183" s="1401" t="s">
        <v>633</v>
      </c>
      <c r="K183" s="1401" t="s">
        <v>634</v>
      </c>
      <c r="L183" s="1403" t="s">
        <v>635</v>
      </c>
      <c r="O183" s="1393">
        <v>23210110</v>
      </c>
    </row>
    <row r="184" spans="8:15" ht="18" hidden="1">
      <c r="H184" s="1404">
        <v>100400</v>
      </c>
      <c r="I184" s="1401" t="s">
        <v>643</v>
      </c>
      <c r="J184" s="1401" t="s">
        <v>633</v>
      </c>
      <c r="K184" s="1401" t="s">
        <v>634</v>
      </c>
      <c r="L184" s="1403" t="s">
        <v>635</v>
      </c>
      <c r="O184" s="1393">
        <v>23210130</v>
      </c>
    </row>
    <row r="185" spans="8:15" ht="18" hidden="1">
      <c r="H185" s="1404">
        <v>100401</v>
      </c>
      <c r="I185" s="1401" t="s">
        <v>643</v>
      </c>
      <c r="J185" s="1401" t="s">
        <v>633</v>
      </c>
      <c r="K185" s="1401" t="s">
        <v>634</v>
      </c>
      <c r="L185" s="1403" t="s">
        <v>635</v>
      </c>
      <c r="O185" s="1393">
        <v>23210160</v>
      </c>
    </row>
    <row r="186" spans="8:15" ht="18" hidden="1">
      <c r="H186" s="1404">
        <v>100402</v>
      </c>
      <c r="I186" s="1401" t="s">
        <v>643</v>
      </c>
      <c r="J186" s="1401" t="s">
        <v>633</v>
      </c>
      <c r="K186" s="1401" t="s">
        <v>634</v>
      </c>
      <c r="L186" s="1403" t="s">
        <v>635</v>
      </c>
      <c r="O186" s="1393">
        <v>23210200</v>
      </c>
    </row>
    <row r="187" spans="8:15" ht="18" hidden="1">
      <c r="H187" s="1404">
        <v>100403</v>
      </c>
      <c r="I187" s="1401" t="s">
        <v>643</v>
      </c>
      <c r="J187" s="1401" t="s">
        <v>633</v>
      </c>
      <c r="K187" s="1401" t="s">
        <v>634</v>
      </c>
      <c r="L187" s="1403" t="s">
        <v>635</v>
      </c>
      <c r="O187" s="1393">
        <v>23210210</v>
      </c>
    </row>
    <row r="188" spans="8:15" ht="18" hidden="1">
      <c r="H188" s="1404">
        <v>100404</v>
      </c>
      <c r="I188" s="1401" t="s">
        <v>643</v>
      </c>
      <c r="J188" s="1401" t="s">
        <v>633</v>
      </c>
      <c r="K188" s="1401" t="s">
        <v>634</v>
      </c>
      <c r="L188" s="1403" t="s">
        <v>635</v>
      </c>
      <c r="O188" s="1393">
        <v>23240350</v>
      </c>
    </row>
    <row r="189" spans="8:15" ht="18" hidden="1">
      <c r="H189" s="1404">
        <v>100405</v>
      </c>
      <c r="I189" s="1401" t="s">
        <v>643</v>
      </c>
      <c r="J189" s="1401" t="s">
        <v>633</v>
      </c>
      <c r="K189" s="1401" t="s">
        <v>634</v>
      </c>
      <c r="L189" s="1403" t="s">
        <v>635</v>
      </c>
      <c r="O189" s="1393">
        <v>23340190</v>
      </c>
    </row>
    <row r="190" spans="8:15" ht="18" hidden="1">
      <c r="H190" s="1404">
        <v>100406</v>
      </c>
      <c r="I190" s="1401" t="s">
        <v>643</v>
      </c>
      <c r="J190" s="1401" t="s">
        <v>633</v>
      </c>
      <c r="K190" s="1401" t="s">
        <v>634</v>
      </c>
      <c r="L190" s="1403" t="s">
        <v>635</v>
      </c>
      <c r="O190" s="1393">
        <v>23340370</v>
      </c>
    </row>
    <row r="191" spans="8:15" ht="18" hidden="1">
      <c r="H191" s="1404">
        <v>100407</v>
      </c>
      <c r="I191" s="1401" t="s">
        <v>643</v>
      </c>
      <c r="J191" s="1401" t="s">
        <v>633</v>
      </c>
      <c r="K191" s="1401" t="s">
        <v>634</v>
      </c>
      <c r="L191" s="1403" t="s">
        <v>635</v>
      </c>
      <c r="O191" s="1393">
        <v>23500886</v>
      </c>
    </row>
    <row r="192" spans="8:15" ht="18" hidden="1">
      <c r="H192" s="1404">
        <v>100408</v>
      </c>
      <c r="I192" s="1401" t="s">
        <v>643</v>
      </c>
      <c r="J192" s="1401" t="s">
        <v>633</v>
      </c>
      <c r="K192" s="1401" t="s">
        <v>634</v>
      </c>
      <c r="L192" s="1403" t="s">
        <v>635</v>
      </c>
      <c r="O192" s="1393">
        <v>23500990</v>
      </c>
    </row>
    <row r="193" spans="8:15" ht="18" hidden="1">
      <c r="H193" s="1404">
        <v>100409</v>
      </c>
      <c r="I193" s="1401" t="s">
        <v>643</v>
      </c>
      <c r="J193" s="1401" t="s">
        <v>633</v>
      </c>
      <c r="K193" s="1401" t="s">
        <v>634</v>
      </c>
      <c r="L193" s="1403" t="s">
        <v>635</v>
      </c>
      <c r="O193" s="1393">
        <v>23501057</v>
      </c>
    </row>
    <row r="194" spans="8:15" ht="18" hidden="1">
      <c r="H194" s="1404">
        <v>100410</v>
      </c>
      <c r="I194" s="1401" t="s">
        <v>643</v>
      </c>
      <c r="J194" s="1401" t="s">
        <v>633</v>
      </c>
      <c r="K194" s="1401" t="s">
        <v>634</v>
      </c>
      <c r="L194" s="1403" t="s">
        <v>635</v>
      </c>
      <c r="O194" s="1393">
        <v>23501072</v>
      </c>
    </row>
    <row r="195" spans="8:15" ht="18" hidden="1">
      <c r="H195" s="1404">
        <v>100411</v>
      </c>
      <c r="I195" s="1401" t="s">
        <v>643</v>
      </c>
      <c r="J195" s="1401" t="s">
        <v>633</v>
      </c>
      <c r="K195" s="1401" t="s">
        <v>634</v>
      </c>
      <c r="L195" s="1403" t="s">
        <v>635</v>
      </c>
      <c r="O195" s="1393">
        <v>23501489</v>
      </c>
    </row>
    <row r="196" spans="8:15" ht="18" hidden="1">
      <c r="H196" s="1404">
        <v>100412</v>
      </c>
      <c r="I196" s="1401" t="s">
        <v>653</v>
      </c>
      <c r="J196" s="1401" t="s">
        <v>633</v>
      </c>
      <c r="K196" s="1401" t="s">
        <v>639</v>
      </c>
      <c r="L196" s="1403" t="s">
        <v>650</v>
      </c>
      <c r="O196" s="1393">
        <v>23501564</v>
      </c>
    </row>
    <row r="197" spans="8:15" ht="18" hidden="1">
      <c r="H197" s="1404">
        <v>100413</v>
      </c>
      <c r="I197" s="1401" t="s">
        <v>653</v>
      </c>
      <c r="J197" s="1401" t="s">
        <v>633</v>
      </c>
      <c r="K197" s="1401" t="s">
        <v>639</v>
      </c>
      <c r="L197" s="1403" t="s">
        <v>650</v>
      </c>
      <c r="O197" s="1393">
        <v>23501565</v>
      </c>
    </row>
    <row r="198" spans="8:15" ht="18" hidden="1">
      <c r="H198" s="1404">
        <v>100414</v>
      </c>
      <c r="I198" s="1401" t="s">
        <v>653</v>
      </c>
      <c r="J198" s="1401" t="s">
        <v>633</v>
      </c>
      <c r="K198" s="1401" t="s">
        <v>639</v>
      </c>
      <c r="L198" s="1403" t="s">
        <v>650</v>
      </c>
      <c r="O198" s="1393">
        <v>23501769</v>
      </c>
    </row>
    <row r="199" spans="8:15" ht="18" hidden="1">
      <c r="H199" s="1404">
        <v>100415</v>
      </c>
      <c r="I199" s="1401" t="s">
        <v>653</v>
      </c>
      <c r="J199" s="1401" t="s">
        <v>633</v>
      </c>
      <c r="K199" s="1401" t="s">
        <v>639</v>
      </c>
      <c r="L199" s="1403" t="s">
        <v>650</v>
      </c>
      <c r="O199" s="1393">
        <v>23501776</v>
      </c>
    </row>
    <row r="200" spans="8:15" ht="18" hidden="1">
      <c r="H200" s="1404">
        <v>100416</v>
      </c>
      <c r="I200" s="1401" t="s">
        <v>655</v>
      </c>
      <c r="J200" s="1401" t="s">
        <v>633</v>
      </c>
      <c r="K200" s="1401" t="s">
        <v>654</v>
      </c>
      <c r="L200" s="1403" t="s">
        <v>659</v>
      </c>
      <c r="O200" s="1393">
        <v>23502087</v>
      </c>
    </row>
    <row r="201" spans="8:15" ht="18" hidden="1">
      <c r="H201" s="1404">
        <v>100417</v>
      </c>
      <c r="I201" s="1401" t="s">
        <v>643</v>
      </c>
      <c r="J201" s="1401" t="s">
        <v>633</v>
      </c>
      <c r="K201" s="1401" t="s">
        <v>634</v>
      </c>
      <c r="L201" s="1403" t="s">
        <v>635</v>
      </c>
      <c r="O201" s="1393">
        <v>23502195</v>
      </c>
    </row>
    <row r="202" spans="8:15" ht="18" hidden="1">
      <c r="H202" s="1404">
        <v>100418</v>
      </c>
      <c r="I202" s="1401" t="s">
        <v>643</v>
      </c>
      <c r="J202" s="1401" t="s">
        <v>633</v>
      </c>
      <c r="K202" s="1401" t="s">
        <v>634</v>
      </c>
      <c r="L202" s="1403" t="s">
        <v>635</v>
      </c>
      <c r="O202" s="1393">
        <v>23100520</v>
      </c>
    </row>
    <row r="203" spans="8:15" ht="18" hidden="1">
      <c r="H203" s="1404">
        <v>100420</v>
      </c>
      <c r="I203" s="1401" t="s">
        <v>643</v>
      </c>
      <c r="J203" s="1401" t="s">
        <v>633</v>
      </c>
      <c r="K203" s="1401" t="s">
        <v>649</v>
      </c>
      <c r="L203" s="1403" t="s">
        <v>650</v>
      </c>
      <c r="O203" s="1393">
        <v>23502238</v>
      </c>
    </row>
    <row r="204" spans="8:15" ht="18" hidden="1">
      <c r="H204" s="1404">
        <v>100421</v>
      </c>
      <c r="I204" s="1401" t="s">
        <v>643</v>
      </c>
      <c r="J204" s="1401" t="s">
        <v>633</v>
      </c>
      <c r="K204" s="1401" t="s">
        <v>649</v>
      </c>
      <c r="L204" s="1403" t="s">
        <v>650</v>
      </c>
    </row>
    <row r="205" spans="8:15" ht="18" hidden="1">
      <c r="H205" s="1404">
        <v>100422</v>
      </c>
      <c r="I205" s="1401" t="s">
        <v>643</v>
      </c>
      <c r="J205" s="1401" t="s">
        <v>633</v>
      </c>
      <c r="K205" s="1401" t="s">
        <v>649</v>
      </c>
      <c r="L205" s="1403" t="s">
        <v>650</v>
      </c>
    </row>
    <row r="206" spans="8:15" ht="18" hidden="1">
      <c r="H206" s="1404">
        <v>100423</v>
      </c>
      <c r="I206" s="1401" t="s">
        <v>643</v>
      </c>
      <c r="J206" s="1401" t="s">
        <v>633</v>
      </c>
      <c r="K206" s="1401" t="s">
        <v>649</v>
      </c>
      <c r="L206" s="1403" t="s">
        <v>650</v>
      </c>
    </row>
    <row r="207" spans="8:15" ht="18" hidden="1">
      <c r="H207" s="1404">
        <v>100424</v>
      </c>
      <c r="I207" s="1401" t="s">
        <v>643</v>
      </c>
      <c r="J207" s="1401" t="s">
        <v>633</v>
      </c>
      <c r="K207" s="1401" t="s">
        <v>649</v>
      </c>
      <c r="L207" s="1403" t="s">
        <v>650</v>
      </c>
    </row>
    <row r="208" spans="8:15" ht="18" hidden="1">
      <c r="H208" s="1404">
        <v>100425</v>
      </c>
      <c r="I208" s="1401" t="s">
        <v>643</v>
      </c>
      <c r="J208" s="1401" t="s">
        <v>633</v>
      </c>
      <c r="K208" s="1401" t="s">
        <v>649</v>
      </c>
      <c r="L208" s="1403" t="s">
        <v>650</v>
      </c>
    </row>
    <row r="209" spans="8:12" ht="18" hidden="1">
      <c r="H209" s="1404">
        <v>100426</v>
      </c>
      <c r="I209" s="1401" t="s">
        <v>643</v>
      </c>
      <c r="J209" s="1401" t="s">
        <v>633</v>
      </c>
      <c r="K209" s="1401" t="s">
        <v>649</v>
      </c>
      <c r="L209" s="1403" t="s">
        <v>650</v>
      </c>
    </row>
    <row r="210" spans="8:12" ht="18" hidden="1">
      <c r="H210" s="1404">
        <v>100427</v>
      </c>
      <c r="I210" s="1401" t="s">
        <v>643</v>
      </c>
      <c r="J210" s="1401" t="s">
        <v>633</v>
      </c>
      <c r="K210" s="1401" t="s">
        <v>634</v>
      </c>
      <c r="L210" s="1403" t="s">
        <v>635</v>
      </c>
    </row>
    <row r="211" spans="8:12" ht="18" hidden="1">
      <c r="H211" s="1404">
        <v>100428</v>
      </c>
      <c r="I211" s="1401" t="s">
        <v>643</v>
      </c>
      <c r="J211" s="1401" t="s">
        <v>633</v>
      </c>
      <c r="K211" s="1401" t="s">
        <v>634</v>
      </c>
      <c r="L211" s="1403" t="s">
        <v>635</v>
      </c>
    </row>
    <row r="212" spans="8:12" ht="18" hidden="1">
      <c r="H212" s="1404">
        <v>100430</v>
      </c>
      <c r="I212" s="1401" t="s">
        <v>643</v>
      </c>
      <c r="J212" s="1401" t="s">
        <v>633</v>
      </c>
      <c r="K212" s="1401" t="s">
        <v>634</v>
      </c>
      <c r="L212" s="1403" t="s">
        <v>635</v>
      </c>
    </row>
    <row r="213" spans="8:12" ht="18" hidden="1">
      <c r="H213" s="1404">
        <v>100431</v>
      </c>
      <c r="I213" s="1401" t="s">
        <v>643</v>
      </c>
      <c r="J213" s="1401" t="s">
        <v>633</v>
      </c>
      <c r="K213" s="1401" t="s">
        <v>634</v>
      </c>
      <c r="L213" s="1403" t="s">
        <v>635</v>
      </c>
    </row>
    <row r="214" spans="8:12" ht="18" hidden="1">
      <c r="H214" s="1404">
        <v>100432</v>
      </c>
      <c r="I214" s="1401" t="s">
        <v>638</v>
      </c>
      <c r="J214" s="1401" t="s">
        <v>633</v>
      </c>
      <c r="K214" s="1401" t="s">
        <v>654</v>
      </c>
      <c r="L214" s="1403" t="s">
        <v>650</v>
      </c>
    </row>
    <row r="215" spans="8:12" ht="18" hidden="1">
      <c r="H215" s="1404">
        <v>100435</v>
      </c>
      <c r="I215" s="1401" t="s">
        <v>638</v>
      </c>
      <c r="J215" s="1401" t="s">
        <v>633</v>
      </c>
      <c r="K215" s="1401" t="s">
        <v>654</v>
      </c>
      <c r="L215" s="1403" t="s">
        <v>650</v>
      </c>
    </row>
    <row r="216" spans="8:12" ht="18" hidden="1">
      <c r="H216" s="1404">
        <v>100436</v>
      </c>
      <c r="I216" s="1401" t="s">
        <v>653</v>
      </c>
      <c r="J216" s="1401" t="s">
        <v>633</v>
      </c>
      <c r="K216" s="1401" t="s">
        <v>639</v>
      </c>
      <c r="L216" s="1403" t="s">
        <v>650</v>
      </c>
    </row>
    <row r="217" spans="8:12" ht="18" hidden="1">
      <c r="H217" s="1404">
        <v>100437</v>
      </c>
      <c r="I217" s="1401" t="s">
        <v>638</v>
      </c>
      <c r="J217" s="1401" t="s">
        <v>633</v>
      </c>
      <c r="K217" s="1401" t="s">
        <v>639</v>
      </c>
      <c r="L217" s="1403" t="s">
        <v>640</v>
      </c>
    </row>
    <row r="218" spans="8:12" ht="18" hidden="1">
      <c r="H218" s="1404">
        <v>100439</v>
      </c>
      <c r="I218" s="1401" t="s">
        <v>632</v>
      </c>
      <c r="J218" s="1401" t="s">
        <v>633</v>
      </c>
      <c r="K218" s="1401" t="s">
        <v>664</v>
      </c>
      <c r="L218" s="1403" t="s">
        <v>635</v>
      </c>
    </row>
    <row r="219" spans="8:12" ht="18" hidden="1">
      <c r="H219" s="1404">
        <v>100442</v>
      </c>
      <c r="I219" s="1401" t="s">
        <v>632</v>
      </c>
      <c r="J219" s="1401" t="s">
        <v>633</v>
      </c>
      <c r="K219" s="1401" t="s">
        <v>664</v>
      </c>
      <c r="L219" s="1403" t="s">
        <v>635</v>
      </c>
    </row>
    <row r="220" spans="8:12" ht="18" hidden="1">
      <c r="H220" s="1404">
        <v>100456</v>
      </c>
      <c r="I220" s="1401" t="s">
        <v>638</v>
      </c>
      <c r="J220" s="1401" t="s">
        <v>633</v>
      </c>
      <c r="K220" s="1401" t="s">
        <v>654</v>
      </c>
      <c r="L220" s="1403" t="s">
        <v>650</v>
      </c>
    </row>
    <row r="221" spans="8:12" ht="18" hidden="1">
      <c r="H221" s="1404">
        <v>100457</v>
      </c>
      <c r="I221" s="1401" t="s">
        <v>632</v>
      </c>
      <c r="J221" s="1401" t="s">
        <v>633</v>
      </c>
      <c r="K221" s="1401" t="s">
        <v>660</v>
      </c>
      <c r="L221" s="1403" t="s">
        <v>635</v>
      </c>
    </row>
    <row r="222" spans="8:12" ht="18" hidden="1">
      <c r="H222" s="1404">
        <v>100459</v>
      </c>
      <c r="I222" s="1401" t="s">
        <v>632</v>
      </c>
      <c r="J222" s="1401" t="s">
        <v>633</v>
      </c>
      <c r="K222" s="1401" t="s">
        <v>660</v>
      </c>
      <c r="L222" s="1403" t="s">
        <v>661</v>
      </c>
    </row>
    <row r="223" spans="8:12" ht="18" hidden="1">
      <c r="H223" s="1404">
        <v>100460</v>
      </c>
      <c r="I223" s="1401" t="s">
        <v>632</v>
      </c>
      <c r="J223" s="1401" t="s">
        <v>633</v>
      </c>
      <c r="K223" s="1401" t="s">
        <v>660</v>
      </c>
      <c r="L223" s="1403" t="s">
        <v>662</v>
      </c>
    </row>
    <row r="224" spans="8:12" ht="18" hidden="1">
      <c r="H224" s="1404">
        <v>100461</v>
      </c>
      <c r="I224" s="1401" t="s">
        <v>632</v>
      </c>
      <c r="J224" s="1401" t="s">
        <v>633</v>
      </c>
      <c r="K224" s="1401" t="s">
        <v>660</v>
      </c>
      <c r="L224" s="1403" t="s">
        <v>662</v>
      </c>
    </row>
    <row r="225" spans="8:12" ht="18" hidden="1">
      <c r="H225" s="1404">
        <v>100463</v>
      </c>
      <c r="I225" s="1401" t="s">
        <v>655</v>
      </c>
      <c r="J225" s="1401" t="s">
        <v>633</v>
      </c>
      <c r="K225" s="1401" t="s">
        <v>634</v>
      </c>
      <c r="L225" s="1403" t="s">
        <v>657</v>
      </c>
    </row>
    <row r="226" spans="8:12" ht="18" hidden="1">
      <c r="H226" s="1404">
        <v>100464</v>
      </c>
      <c r="I226" s="1401" t="s">
        <v>655</v>
      </c>
      <c r="J226" s="1401" t="s">
        <v>633</v>
      </c>
      <c r="K226" s="1401" t="s">
        <v>634</v>
      </c>
      <c r="L226" s="1403" t="s">
        <v>657</v>
      </c>
    </row>
    <row r="227" spans="8:12" ht="18" hidden="1">
      <c r="H227" s="1404">
        <v>100465</v>
      </c>
      <c r="I227" s="1401" t="s">
        <v>655</v>
      </c>
      <c r="J227" s="1401" t="s">
        <v>633</v>
      </c>
      <c r="K227" s="1401" t="s">
        <v>634</v>
      </c>
      <c r="L227" s="1403" t="s">
        <v>657</v>
      </c>
    </row>
    <row r="228" spans="8:12" ht="18" hidden="1">
      <c r="H228" s="1404">
        <v>100466</v>
      </c>
      <c r="I228" s="1401" t="s">
        <v>655</v>
      </c>
      <c r="J228" s="1401" t="s">
        <v>633</v>
      </c>
      <c r="K228" s="1401" t="s">
        <v>634</v>
      </c>
      <c r="L228" s="1403" t="s">
        <v>657</v>
      </c>
    </row>
    <row r="229" spans="8:12" ht="18" hidden="1">
      <c r="H229" s="1404">
        <v>100467</v>
      </c>
      <c r="I229" s="1401" t="s">
        <v>655</v>
      </c>
      <c r="J229" s="1401" t="s">
        <v>633</v>
      </c>
      <c r="K229" s="1401" t="s">
        <v>634</v>
      </c>
      <c r="L229" s="1403" t="s">
        <v>657</v>
      </c>
    </row>
    <row r="230" spans="8:12" ht="18" hidden="1">
      <c r="H230" s="1404">
        <v>100468</v>
      </c>
      <c r="I230" s="1401" t="s">
        <v>655</v>
      </c>
      <c r="J230" s="1401" t="s">
        <v>633</v>
      </c>
      <c r="K230" s="1401" t="s">
        <v>634</v>
      </c>
      <c r="L230" s="1403" t="s">
        <v>657</v>
      </c>
    </row>
    <row r="231" spans="8:12" ht="18" hidden="1">
      <c r="H231" s="1404">
        <v>100469</v>
      </c>
      <c r="I231" s="1401" t="s">
        <v>655</v>
      </c>
      <c r="J231" s="1401" t="s">
        <v>633</v>
      </c>
      <c r="K231" s="1401" t="s">
        <v>634</v>
      </c>
      <c r="L231" s="1403" t="s">
        <v>657</v>
      </c>
    </row>
    <row r="232" spans="8:12" ht="18" hidden="1">
      <c r="H232" s="1404">
        <v>100470</v>
      </c>
      <c r="I232" s="1401" t="s">
        <v>655</v>
      </c>
      <c r="J232" s="1401" t="s">
        <v>633</v>
      </c>
      <c r="K232" s="1401" t="s">
        <v>634</v>
      </c>
      <c r="L232" s="1403" t="s">
        <v>657</v>
      </c>
    </row>
    <row r="233" spans="8:12" ht="18" hidden="1">
      <c r="H233" s="1404">
        <v>100471</v>
      </c>
      <c r="I233" s="1401" t="s">
        <v>655</v>
      </c>
      <c r="J233" s="1401" t="s">
        <v>633</v>
      </c>
      <c r="K233" s="1401" t="s">
        <v>634</v>
      </c>
      <c r="L233" s="1403" t="s">
        <v>657</v>
      </c>
    </row>
    <row r="234" spans="8:12" ht="18" hidden="1">
      <c r="H234" s="1404">
        <v>100473</v>
      </c>
      <c r="I234" s="1401" t="s">
        <v>632</v>
      </c>
      <c r="J234" s="1401" t="s">
        <v>633</v>
      </c>
      <c r="K234" s="1401" t="s">
        <v>660</v>
      </c>
      <c r="L234" s="1403" t="s">
        <v>662</v>
      </c>
    </row>
    <row r="235" spans="8:12" ht="18" hidden="1">
      <c r="H235" s="1404">
        <v>100474</v>
      </c>
      <c r="I235" s="1401" t="s">
        <v>632</v>
      </c>
      <c r="J235" s="1401" t="s">
        <v>633</v>
      </c>
      <c r="K235" s="1401" t="s">
        <v>660</v>
      </c>
      <c r="L235" s="1403" t="s">
        <v>662</v>
      </c>
    </row>
    <row r="236" spans="8:12" ht="18" hidden="1">
      <c r="H236" s="1404">
        <v>100476</v>
      </c>
      <c r="I236" s="1401" t="s">
        <v>648</v>
      </c>
      <c r="J236" s="1401" t="s">
        <v>633</v>
      </c>
      <c r="K236" s="1401" t="s">
        <v>634</v>
      </c>
      <c r="L236" s="1403" t="s">
        <v>635</v>
      </c>
    </row>
    <row r="237" spans="8:12" ht="18" hidden="1">
      <c r="H237" s="1404">
        <v>100477</v>
      </c>
      <c r="I237" s="1401" t="s">
        <v>648</v>
      </c>
      <c r="J237" s="1401" t="s">
        <v>633</v>
      </c>
      <c r="K237" s="1401" t="s">
        <v>634</v>
      </c>
      <c r="L237" s="1403" t="s">
        <v>635</v>
      </c>
    </row>
    <row r="238" spans="8:12" ht="18" hidden="1">
      <c r="H238" s="1404">
        <v>100485</v>
      </c>
      <c r="I238" s="1401" t="s">
        <v>632</v>
      </c>
      <c r="J238" s="1401" t="s">
        <v>633</v>
      </c>
      <c r="K238" s="1401" t="s">
        <v>664</v>
      </c>
      <c r="L238" s="1403" t="s">
        <v>635</v>
      </c>
    </row>
    <row r="239" spans="8:12" ht="18" hidden="1">
      <c r="H239" s="1404">
        <v>100486</v>
      </c>
      <c r="I239" s="1401" t="s">
        <v>655</v>
      </c>
      <c r="J239" s="1401" t="s">
        <v>633</v>
      </c>
      <c r="K239" s="1401" t="s">
        <v>656</v>
      </c>
      <c r="L239" s="1403" t="s">
        <v>657</v>
      </c>
    </row>
    <row r="240" spans="8:12" ht="18" hidden="1">
      <c r="H240" s="1404">
        <v>100487</v>
      </c>
      <c r="I240" s="1401" t="s">
        <v>643</v>
      </c>
      <c r="J240" s="1401" t="s">
        <v>633</v>
      </c>
      <c r="K240" s="1401" t="s">
        <v>649</v>
      </c>
      <c r="L240" s="1403" t="s">
        <v>650</v>
      </c>
    </row>
    <row r="241" spans="8:12" ht="18" hidden="1">
      <c r="H241" s="1404">
        <v>100498</v>
      </c>
      <c r="I241" s="1401" t="s">
        <v>632</v>
      </c>
      <c r="J241" s="1401" t="s">
        <v>633</v>
      </c>
      <c r="K241" s="1401" t="s">
        <v>634</v>
      </c>
      <c r="L241" s="1403" t="s">
        <v>635</v>
      </c>
    </row>
    <row r="242" spans="8:12" ht="18" hidden="1">
      <c r="H242" s="1404">
        <v>100499</v>
      </c>
      <c r="I242" s="1401" t="s">
        <v>655</v>
      </c>
      <c r="J242" s="1401" t="s">
        <v>633</v>
      </c>
      <c r="K242" s="1401" t="s">
        <v>656</v>
      </c>
      <c r="L242" s="1403" t="s">
        <v>657</v>
      </c>
    </row>
    <row r="243" spans="8:12" ht="18" hidden="1">
      <c r="H243" s="1404">
        <v>100500</v>
      </c>
      <c r="I243" s="1401" t="s">
        <v>653</v>
      </c>
      <c r="J243" s="1401" t="s">
        <v>633</v>
      </c>
      <c r="K243" s="1401" t="s">
        <v>665</v>
      </c>
      <c r="L243" s="1403" t="s">
        <v>650</v>
      </c>
    </row>
    <row r="244" spans="8:12" ht="18" hidden="1">
      <c r="H244" s="1404">
        <v>100501</v>
      </c>
      <c r="I244" s="1401" t="s">
        <v>643</v>
      </c>
      <c r="J244" s="1401" t="s">
        <v>633</v>
      </c>
      <c r="K244" s="1401" t="s">
        <v>634</v>
      </c>
      <c r="L244" s="1403" t="s">
        <v>635</v>
      </c>
    </row>
    <row r="245" spans="8:12" ht="18" hidden="1">
      <c r="H245" s="1404">
        <v>100503</v>
      </c>
      <c r="I245" s="1401" t="s">
        <v>632</v>
      </c>
      <c r="J245" s="1401" t="s">
        <v>633</v>
      </c>
      <c r="K245" s="1401" t="s">
        <v>660</v>
      </c>
      <c r="L245" s="1403" t="s">
        <v>661</v>
      </c>
    </row>
    <row r="246" spans="8:12" ht="18" hidden="1">
      <c r="H246" s="1404">
        <v>100504</v>
      </c>
      <c r="I246" s="1401" t="s">
        <v>653</v>
      </c>
      <c r="J246" s="1401" t="s">
        <v>633</v>
      </c>
      <c r="K246" s="1401" t="s">
        <v>639</v>
      </c>
      <c r="L246" s="1403" t="s">
        <v>650</v>
      </c>
    </row>
    <row r="247" spans="8:12" ht="18" hidden="1">
      <c r="H247" s="1404">
        <v>100505</v>
      </c>
      <c r="I247" s="1401" t="s">
        <v>632</v>
      </c>
      <c r="J247" s="1401" t="s">
        <v>633</v>
      </c>
      <c r="K247" s="1401" t="s">
        <v>664</v>
      </c>
      <c r="L247" s="1403" t="s">
        <v>635</v>
      </c>
    </row>
    <row r="248" spans="8:12" ht="18" hidden="1">
      <c r="H248" s="1404">
        <v>100506</v>
      </c>
      <c r="I248" s="1401" t="s">
        <v>632</v>
      </c>
      <c r="J248" s="1401" t="s">
        <v>633</v>
      </c>
      <c r="K248" s="1401" t="s">
        <v>664</v>
      </c>
      <c r="L248" s="1403" t="s">
        <v>635</v>
      </c>
    </row>
    <row r="249" spans="8:12" ht="18" hidden="1">
      <c r="H249" s="1404">
        <v>100507</v>
      </c>
      <c r="I249" s="1401" t="s">
        <v>632</v>
      </c>
      <c r="J249" s="1401" t="s">
        <v>633</v>
      </c>
      <c r="K249" s="1401" t="s">
        <v>664</v>
      </c>
      <c r="L249" s="1403" t="s">
        <v>635</v>
      </c>
    </row>
    <row r="250" spans="8:12" ht="18" hidden="1">
      <c r="H250" s="1404">
        <v>100508</v>
      </c>
      <c r="I250" s="1401" t="s">
        <v>632</v>
      </c>
      <c r="J250" s="1401" t="s">
        <v>633</v>
      </c>
      <c r="K250" s="1401" t="s">
        <v>664</v>
      </c>
      <c r="L250" s="1403" t="s">
        <v>635</v>
      </c>
    </row>
    <row r="251" spans="8:12" ht="18" hidden="1">
      <c r="H251" s="1404">
        <v>100509</v>
      </c>
      <c r="I251" s="1401" t="s">
        <v>632</v>
      </c>
      <c r="J251" s="1401" t="s">
        <v>633</v>
      </c>
      <c r="K251" s="1401" t="s">
        <v>664</v>
      </c>
      <c r="L251" s="1403" t="s">
        <v>635</v>
      </c>
    </row>
    <row r="252" spans="8:12" ht="18" hidden="1">
      <c r="H252" s="1404">
        <v>100510</v>
      </c>
      <c r="I252" s="1401" t="s">
        <v>653</v>
      </c>
      <c r="J252" s="1401" t="s">
        <v>633</v>
      </c>
      <c r="K252" s="1401" t="s">
        <v>639</v>
      </c>
      <c r="L252" s="1403" t="s">
        <v>650</v>
      </c>
    </row>
    <row r="253" spans="8:12" ht="18" hidden="1">
      <c r="H253" s="1404">
        <v>100511</v>
      </c>
      <c r="I253" s="1401" t="s">
        <v>632</v>
      </c>
      <c r="J253" s="1401" t="s">
        <v>633</v>
      </c>
      <c r="K253" s="1401" t="s">
        <v>664</v>
      </c>
      <c r="L253" s="1403" t="s">
        <v>635</v>
      </c>
    </row>
    <row r="254" spans="8:12" ht="18" hidden="1">
      <c r="H254" s="1404">
        <v>100512</v>
      </c>
      <c r="I254" s="1401" t="s">
        <v>632</v>
      </c>
      <c r="J254" s="1401" t="s">
        <v>633</v>
      </c>
      <c r="K254" s="1401" t="s">
        <v>664</v>
      </c>
      <c r="L254" s="1403" t="s">
        <v>635</v>
      </c>
    </row>
    <row r="255" spans="8:12" ht="18" hidden="1">
      <c r="H255" s="1404">
        <v>100514</v>
      </c>
      <c r="I255" s="1401" t="s">
        <v>632</v>
      </c>
      <c r="J255" s="1401" t="s">
        <v>633</v>
      </c>
      <c r="K255" s="1401" t="s">
        <v>634</v>
      </c>
      <c r="L255" s="1403" t="s">
        <v>635</v>
      </c>
    </row>
    <row r="256" spans="8:12" ht="18" hidden="1">
      <c r="H256" s="1404">
        <v>100515</v>
      </c>
      <c r="I256" s="1401" t="s">
        <v>643</v>
      </c>
      <c r="J256" s="1401" t="s">
        <v>633</v>
      </c>
      <c r="K256" s="1401" t="s">
        <v>634</v>
      </c>
      <c r="L256" s="1403" t="s">
        <v>635</v>
      </c>
    </row>
    <row r="257" spans="8:12" ht="18" hidden="1">
      <c r="H257" s="1404">
        <v>100516</v>
      </c>
      <c r="I257" s="1401" t="s">
        <v>643</v>
      </c>
      <c r="J257" s="1401" t="s">
        <v>633</v>
      </c>
      <c r="K257" s="1401" t="s">
        <v>634</v>
      </c>
      <c r="L257" s="1403" t="s">
        <v>635</v>
      </c>
    </row>
    <row r="258" spans="8:12" ht="18" hidden="1">
      <c r="H258" s="1404">
        <v>100517</v>
      </c>
      <c r="I258" s="1401" t="s">
        <v>643</v>
      </c>
      <c r="J258" s="1401" t="s">
        <v>633</v>
      </c>
      <c r="K258" s="1401" t="s">
        <v>634</v>
      </c>
      <c r="L258" s="1403" t="s">
        <v>635</v>
      </c>
    </row>
    <row r="259" spans="8:12" ht="18" hidden="1">
      <c r="H259" s="1404">
        <v>100518</v>
      </c>
      <c r="I259" s="1401" t="s">
        <v>655</v>
      </c>
      <c r="J259" s="1401" t="s">
        <v>633</v>
      </c>
      <c r="K259" s="1401" t="s">
        <v>634</v>
      </c>
      <c r="L259" s="1403" t="s">
        <v>657</v>
      </c>
    </row>
    <row r="260" spans="8:12" ht="18" hidden="1">
      <c r="H260" s="1404">
        <v>100519</v>
      </c>
      <c r="I260" s="1401" t="s">
        <v>638</v>
      </c>
      <c r="J260" s="1401" t="s">
        <v>633</v>
      </c>
      <c r="K260" s="1401" t="s">
        <v>645</v>
      </c>
      <c r="L260" s="1403" t="s">
        <v>646</v>
      </c>
    </row>
    <row r="261" spans="8:12" ht="18" hidden="1">
      <c r="H261" s="1404">
        <v>100520</v>
      </c>
      <c r="I261" s="1401" t="s">
        <v>638</v>
      </c>
      <c r="J261" s="1401" t="s">
        <v>633</v>
      </c>
      <c r="K261" s="1401" t="s">
        <v>639</v>
      </c>
      <c r="L261" s="1403" t="s">
        <v>640</v>
      </c>
    </row>
    <row r="262" spans="8:12" ht="18" hidden="1">
      <c r="H262" s="1404">
        <v>100521</v>
      </c>
      <c r="I262" s="1401" t="s">
        <v>632</v>
      </c>
      <c r="J262" s="1401" t="s">
        <v>633</v>
      </c>
      <c r="K262" s="1401" t="s">
        <v>660</v>
      </c>
      <c r="L262" s="1403" t="s">
        <v>662</v>
      </c>
    </row>
    <row r="263" spans="8:12" ht="18" hidden="1">
      <c r="H263" s="1404">
        <v>100522</v>
      </c>
      <c r="I263" s="1401" t="s">
        <v>632</v>
      </c>
      <c r="J263" s="1401" t="s">
        <v>633</v>
      </c>
      <c r="K263" s="1401" t="s">
        <v>660</v>
      </c>
      <c r="L263" s="1403" t="s">
        <v>661</v>
      </c>
    </row>
    <row r="264" spans="8:12" ht="18" hidden="1">
      <c r="H264" s="1404">
        <v>100523</v>
      </c>
      <c r="I264" s="1401" t="s">
        <v>632</v>
      </c>
      <c r="J264" s="1401" t="s">
        <v>633</v>
      </c>
      <c r="K264" s="1401" t="s">
        <v>660</v>
      </c>
      <c r="L264" s="1403" t="s">
        <v>661</v>
      </c>
    </row>
    <row r="265" spans="8:12" ht="18" hidden="1">
      <c r="H265" s="1404">
        <v>100524</v>
      </c>
      <c r="I265" s="1401" t="s">
        <v>653</v>
      </c>
      <c r="J265" s="1401" t="s">
        <v>633</v>
      </c>
      <c r="K265" s="1401" t="s">
        <v>639</v>
      </c>
      <c r="L265" s="1403" t="s">
        <v>650</v>
      </c>
    </row>
    <row r="266" spans="8:12" ht="18" hidden="1">
      <c r="H266" s="1404">
        <v>100525</v>
      </c>
      <c r="I266" s="1401" t="s">
        <v>655</v>
      </c>
      <c r="J266" s="1401" t="s">
        <v>633</v>
      </c>
      <c r="K266" s="1401" t="s">
        <v>654</v>
      </c>
      <c r="L266" s="1403" t="s">
        <v>659</v>
      </c>
    </row>
    <row r="267" spans="8:12" ht="18" hidden="1">
      <c r="H267" s="1404">
        <v>100526</v>
      </c>
      <c r="I267" s="1401" t="s">
        <v>638</v>
      </c>
      <c r="J267" s="1401" t="s">
        <v>633</v>
      </c>
      <c r="K267" s="1401" t="s">
        <v>639</v>
      </c>
      <c r="L267" s="1403" t="s">
        <v>640</v>
      </c>
    </row>
    <row r="268" spans="8:12" ht="18" hidden="1">
      <c r="H268" s="1404">
        <v>100527</v>
      </c>
      <c r="I268" s="1401" t="s">
        <v>638</v>
      </c>
      <c r="J268" s="1401" t="s">
        <v>633</v>
      </c>
      <c r="K268" s="1401" t="s">
        <v>639</v>
      </c>
      <c r="L268" s="1403" t="s">
        <v>640</v>
      </c>
    </row>
    <row r="269" spans="8:12" ht="18" hidden="1">
      <c r="H269" s="1404">
        <v>100528</v>
      </c>
      <c r="I269" s="1401" t="s">
        <v>638</v>
      </c>
      <c r="J269" s="1401" t="s">
        <v>633</v>
      </c>
      <c r="K269" s="1401" t="s">
        <v>639</v>
      </c>
      <c r="L269" s="1403" t="s">
        <v>640</v>
      </c>
    </row>
    <row r="270" spans="8:12" ht="18" hidden="1">
      <c r="H270" s="1404">
        <v>100529</v>
      </c>
      <c r="I270" s="1401" t="s">
        <v>638</v>
      </c>
      <c r="J270" s="1401" t="s">
        <v>633</v>
      </c>
      <c r="K270" s="1401" t="s">
        <v>639</v>
      </c>
      <c r="L270" s="1403" t="s">
        <v>640</v>
      </c>
    </row>
    <row r="271" spans="8:12" ht="18" hidden="1">
      <c r="H271" s="1404">
        <v>100530</v>
      </c>
      <c r="I271" s="1401" t="s">
        <v>638</v>
      </c>
      <c r="J271" s="1401" t="s">
        <v>633</v>
      </c>
      <c r="K271" s="1401" t="s">
        <v>639</v>
      </c>
      <c r="L271" s="1403" t="s">
        <v>640</v>
      </c>
    </row>
    <row r="272" spans="8:12" ht="18" hidden="1">
      <c r="H272" s="1404">
        <v>100531</v>
      </c>
      <c r="I272" s="1401" t="s">
        <v>638</v>
      </c>
      <c r="J272" s="1401" t="s">
        <v>633</v>
      </c>
      <c r="K272" s="1401" t="s">
        <v>639</v>
      </c>
      <c r="L272" s="1403" t="s">
        <v>640</v>
      </c>
    </row>
    <row r="273" spans="8:12" ht="18" hidden="1">
      <c r="H273" s="1404">
        <v>100532</v>
      </c>
      <c r="I273" s="1401" t="s">
        <v>638</v>
      </c>
      <c r="J273" s="1401" t="s">
        <v>633</v>
      </c>
      <c r="K273" s="1401" t="s">
        <v>639</v>
      </c>
      <c r="L273" s="1403" t="s">
        <v>640</v>
      </c>
    </row>
    <row r="274" spans="8:12" ht="18" hidden="1">
      <c r="H274" s="1404">
        <v>100533</v>
      </c>
      <c r="I274" s="1401" t="s">
        <v>638</v>
      </c>
      <c r="J274" s="1401" t="s">
        <v>633</v>
      </c>
      <c r="K274" s="1401" t="s">
        <v>639</v>
      </c>
      <c r="L274" s="1403" t="s">
        <v>640</v>
      </c>
    </row>
    <row r="275" spans="8:12" ht="18" hidden="1">
      <c r="H275" s="1404">
        <v>100534</v>
      </c>
      <c r="I275" s="1401" t="s">
        <v>638</v>
      </c>
      <c r="J275" s="1401" t="s">
        <v>633</v>
      </c>
      <c r="K275" s="1401" t="s">
        <v>639</v>
      </c>
      <c r="L275" s="1403" t="s">
        <v>640</v>
      </c>
    </row>
    <row r="276" spans="8:12" ht="18" hidden="1">
      <c r="H276" s="1404" t="s">
        <v>666</v>
      </c>
      <c r="I276" s="1401" t="s">
        <v>632</v>
      </c>
      <c r="J276" s="1401" t="s">
        <v>633</v>
      </c>
      <c r="K276" s="1401" t="s">
        <v>660</v>
      </c>
      <c r="L276" s="1403"/>
    </row>
    <row r="277" spans="8:12" ht="18" hidden="1">
      <c r="H277" s="1404">
        <v>100542</v>
      </c>
      <c r="I277" s="1401" t="s">
        <v>653</v>
      </c>
      <c r="J277" s="1401" t="s">
        <v>633</v>
      </c>
      <c r="K277" s="1401" t="s">
        <v>639</v>
      </c>
      <c r="L277" s="1403" t="s">
        <v>650</v>
      </c>
    </row>
    <row r="278" spans="8:12" ht="18" hidden="1">
      <c r="H278" s="1404">
        <v>130011</v>
      </c>
      <c r="I278" s="1401" t="s">
        <v>648</v>
      </c>
      <c r="J278" s="1401" t="s">
        <v>633</v>
      </c>
      <c r="K278" s="1401" t="s">
        <v>634</v>
      </c>
      <c r="L278" s="1403" t="s">
        <v>635</v>
      </c>
    </row>
    <row r="279" spans="8:12" ht="18" hidden="1">
      <c r="H279" s="1404">
        <v>130012</v>
      </c>
      <c r="I279" s="1401" t="s">
        <v>648</v>
      </c>
      <c r="J279" s="1401" t="s">
        <v>633</v>
      </c>
      <c r="K279" s="1401" t="s">
        <v>634</v>
      </c>
      <c r="L279" s="1403" t="s">
        <v>635</v>
      </c>
    </row>
    <row r="280" spans="8:12" ht="18" hidden="1">
      <c r="H280" s="1404">
        <v>130259</v>
      </c>
      <c r="I280" s="1401" t="s">
        <v>643</v>
      </c>
      <c r="J280" s="1401" t="s">
        <v>633</v>
      </c>
      <c r="K280" s="1401" t="s">
        <v>649</v>
      </c>
      <c r="L280" s="1403" t="s">
        <v>650</v>
      </c>
    </row>
    <row r="281" spans="8:12" ht="18" hidden="1">
      <c r="H281" s="1404">
        <v>140201</v>
      </c>
      <c r="I281" s="1401" t="s">
        <v>643</v>
      </c>
      <c r="J281" s="1401" t="s">
        <v>633</v>
      </c>
      <c r="K281" s="1401" t="s">
        <v>649</v>
      </c>
      <c r="L281" s="1403" t="s">
        <v>650</v>
      </c>
    </row>
    <row r="282" spans="8:12" ht="18" hidden="1">
      <c r="H282" s="1404">
        <v>140240</v>
      </c>
      <c r="I282" s="1401" t="s">
        <v>643</v>
      </c>
      <c r="J282" s="1401" t="s">
        <v>633</v>
      </c>
      <c r="K282" s="1401" t="s">
        <v>634</v>
      </c>
      <c r="L282" s="1403" t="s">
        <v>635</v>
      </c>
    </row>
    <row r="283" spans="8:12" ht="18" hidden="1">
      <c r="H283" s="1404">
        <v>140252</v>
      </c>
      <c r="I283" s="1401" t="s">
        <v>648</v>
      </c>
      <c r="J283" s="1401" t="s">
        <v>633</v>
      </c>
      <c r="K283" s="1401" t="s">
        <v>649</v>
      </c>
      <c r="L283" s="1403" t="s">
        <v>650</v>
      </c>
    </row>
    <row r="284" spans="8:12" ht="18" hidden="1">
      <c r="H284" s="1404">
        <v>140330</v>
      </c>
      <c r="I284" s="1401" t="s">
        <v>643</v>
      </c>
      <c r="J284" s="1401" t="s">
        <v>633</v>
      </c>
      <c r="K284" s="1401" t="s">
        <v>634</v>
      </c>
      <c r="L284" s="1403" t="s">
        <v>635</v>
      </c>
    </row>
    <row r="285" spans="8:12" ht="18" hidden="1">
      <c r="H285" s="1404">
        <v>140350</v>
      </c>
      <c r="I285" s="1401" t="s">
        <v>643</v>
      </c>
      <c r="J285" s="1401" t="s">
        <v>633</v>
      </c>
      <c r="K285" s="1401" t="s">
        <v>649</v>
      </c>
      <c r="L285" s="1403" t="s">
        <v>650</v>
      </c>
    </row>
    <row r="286" spans="8:12" ht="18" hidden="1">
      <c r="H286" s="1404">
        <v>140366</v>
      </c>
      <c r="I286" s="1401" t="s">
        <v>643</v>
      </c>
      <c r="J286" s="1401" t="s">
        <v>633</v>
      </c>
      <c r="K286" s="1401" t="s">
        <v>649</v>
      </c>
      <c r="L286" s="1403" t="s">
        <v>650</v>
      </c>
    </row>
    <row r="287" spans="8:12" ht="18" hidden="1">
      <c r="H287" s="1404">
        <v>140380</v>
      </c>
      <c r="I287" s="1401" t="s">
        <v>643</v>
      </c>
      <c r="J287" s="1401" t="s">
        <v>633</v>
      </c>
      <c r="K287" s="1401" t="s">
        <v>634</v>
      </c>
      <c r="L287" s="1403" t="s">
        <v>635</v>
      </c>
    </row>
    <row r="288" spans="8:12" ht="18" hidden="1">
      <c r="H288" s="1404">
        <v>140402</v>
      </c>
      <c r="I288" s="1401" t="s">
        <v>643</v>
      </c>
      <c r="J288" s="1401" t="s">
        <v>633</v>
      </c>
      <c r="K288" s="1401" t="s">
        <v>649</v>
      </c>
      <c r="L288" s="1403" t="s">
        <v>650</v>
      </c>
    </row>
    <row r="289" spans="8:12" ht="18" hidden="1">
      <c r="H289" s="1404">
        <v>140411</v>
      </c>
      <c r="I289" s="1401" t="s">
        <v>643</v>
      </c>
      <c r="J289" s="1401" t="s">
        <v>633</v>
      </c>
      <c r="K289" s="1401" t="s">
        <v>649</v>
      </c>
      <c r="L289" s="1403" t="s">
        <v>650</v>
      </c>
    </row>
    <row r="290" spans="8:12" ht="18" hidden="1">
      <c r="H290" s="1404">
        <v>140460</v>
      </c>
      <c r="I290" s="1401" t="s">
        <v>643</v>
      </c>
      <c r="J290" s="1401" t="s">
        <v>633</v>
      </c>
      <c r="K290" s="1401" t="s">
        <v>649</v>
      </c>
      <c r="L290" s="1403" t="s">
        <v>650</v>
      </c>
    </row>
    <row r="291" spans="8:12" ht="18" hidden="1">
      <c r="H291" s="1404">
        <v>140510</v>
      </c>
      <c r="I291" s="1401" t="s">
        <v>643</v>
      </c>
      <c r="J291" s="1401" t="s">
        <v>633</v>
      </c>
      <c r="K291" s="1401" t="s">
        <v>634</v>
      </c>
      <c r="L291" s="1403" t="s">
        <v>635</v>
      </c>
    </row>
    <row r="292" spans="8:12" ht="18" hidden="1">
      <c r="H292" s="1404">
        <v>150038</v>
      </c>
      <c r="I292" s="1401" t="s">
        <v>643</v>
      </c>
      <c r="J292" s="1401" t="s">
        <v>633</v>
      </c>
      <c r="K292" s="1401" t="s">
        <v>649</v>
      </c>
      <c r="L292" s="1403" t="s">
        <v>650</v>
      </c>
    </row>
    <row r="293" spans="8:12" ht="18" hidden="1">
      <c r="H293" s="1404">
        <v>150055</v>
      </c>
      <c r="I293" s="1401" t="s">
        <v>643</v>
      </c>
      <c r="J293" s="1401" t="s">
        <v>633</v>
      </c>
      <c r="K293" s="1401" t="s">
        <v>649</v>
      </c>
      <c r="L293" s="1403" t="s">
        <v>650</v>
      </c>
    </row>
    <row r="294" spans="8:12" ht="18" hidden="1">
      <c r="H294" s="1404">
        <v>150154</v>
      </c>
      <c r="I294" s="1401" t="s">
        <v>643</v>
      </c>
      <c r="J294" s="1401" t="s">
        <v>633</v>
      </c>
      <c r="K294" s="1401" t="s">
        <v>649</v>
      </c>
      <c r="L294" s="1403" t="s">
        <v>650</v>
      </c>
    </row>
    <row r="295" spans="8:12" ht="18" hidden="1">
      <c r="H295" s="1404">
        <v>150171</v>
      </c>
      <c r="I295" s="1401" t="s">
        <v>643</v>
      </c>
      <c r="J295" s="1401" t="s">
        <v>633</v>
      </c>
      <c r="K295" s="1401" t="s">
        <v>649</v>
      </c>
      <c r="L295" s="1403" t="s">
        <v>650</v>
      </c>
    </row>
    <row r="296" spans="8:12" ht="18" hidden="1">
      <c r="H296" s="1404">
        <v>150400</v>
      </c>
      <c r="I296" s="1401" t="s">
        <v>643</v>
      </c>
      <c r="J296" s="1401" t="s">
        <v>633</v>
      </c>
      <c r="K296" s="1401" t="s">
        <v>649</v>
      </c>
      <c r="L296" s="1403" t="s">
        <v>650</v>
      </c>
    </row>
    <row r="297" spans="8:12" ht="18" hidden="1">
      <c r="H297" s="1404">
        <v>201481</v>
      </c>
      <c r="I297" s="1401" t="s">
        <v>632</v>
      </c>
      <c r="J297" s="1401" t="s">
        <v>633</v>
      </c>
      <c r="K297" s="1401" t="s">
        <v>660</v>
      </c>
      <c r="L297" s="1403" t="s">
        <v>662</v>
      </c>
    </row>
    <row r="298" spans="8:12" ht="18" hidden="1">
      <c r="H298" s="1404">
        <v>210020</v>
      </c>
      <c r="I298" s="1401" t="s">
        <v>663</v>
      </c>
      <c r="J298" s="1404">
        <v>23210020</v>
      </c>
      <c r="K298" s="1401" t="s">
        <v>649</v>
      </c>
      <c r="L298" s="1403" t="s">
        <v>650</v>
      </c>
    </row>
    <row r="299" spans="8:12" ht="18" hidden="1">
      <c r="H299" s="1404">
        <v>210060</v>
      </c>
      <c r="I299" s="1401" t="s">
        <v>663</v>
      </c>
      <c r="J299" s="1404">
        <v>23210060</v>
      </c>
      <c r="K299" s="1401" t="s">
        <v>645</v>
      </c>
      <c r="L299" s="1403" t="s">
        <v>646</v>
      </c>
    </row>
    <row r="300" spans="8:12" ht="18" hidden="1">
      <c r="H300" s="1404">
        <v>210080</v>
      </c>
      <c r="I300" s="1401" t="s">
        <v>663</v>
      </c>
      <c r="J300" s="1404">
        <v>23210080</v>
      </c>
      <c r="K300" s="1401" t="s">
        <v>634</v>
      </c>
      <c r="L300" s="1403" t="s">
        <v>635</v>
      </c>
    </row>
    <row r="301" spans="8:12" ht="18" hidden="1">
      <c r="H301" s="1404">
        <v>210090</v>
      </c>
      <c r="I301" s="1401" t="s">
        <v>663</v>
      </c>
      <c r="J301" s="1404">
        <v>23210090</v>
      </c>
      <c r="K301" s="1401" t="s">
        <v>639</v>
      </c>
      <c r="L301" s="1403" t="s">
        <v>650</v>
      </c>
    </row>
    <row r="302" spans="8:12" ht="18" hidden="1">
      <c r="H302" s="1404">
        <v>210110</v>
      </c>
      <c r="I302" s="1401" t="s">
        <v>663</v>
      </c>
      <c r="J302" s="1404">
        <v>23210110</v>
      </c>
      <c r="K302" s="1401" t="s">
        <v>660</v>
      </c>
      <c r="L302" s="1403" t="s">
        <v>662</v>
      </c>
    </row>
    <row r="303" spans="8:12" ht="18" hidden="1">
      <c r="H303" s="1404">
        <v>210130</v>
      </c>
      <c r="I303" s="1401" t="s">
        <v>663</v>
      </c>
      <c r="J303" s="1404">
        <v>23210130</v>
      </c>
      <c r="K303" s="1401" t="s">
        <v>654</v>
      </c>
      <c r="L303" s="1403" t="s">
        <v>650</v>
      </c>
    </row>
    <row r="304" spans="8:12" ht="18" hidden="1">
      <c r="H304" s="1404">
        <v>210160</v>
      </c>
      <c r="I304" s="1401" t="s">
        <v>663</v>
      </c>
      <c r="J304" s="1404">
        <v>23210160</v>
      </c>
      <c r="K304" s="1401" t="s">
        <v>651</v>
      </c>
      <c r="L304" s="1403" t="s">
        <v>652</v>
      </c>
    </row>
    <row r="305" spans="8:12" ht="18" hidden="1">
      <c r="H305" s="1404">
        <v>210200</v>
      </c>
      <c r="I305" s="1401" t="s">
        <v>663</v>
      </c>
      <c r="J305" s="1404">
        <v>23210200</v>
      </c>
      <c r="K305" s="1401" t="s">
        <v>639</v>
      </c>
      <c r="L305" s="1403" t="s">
        <v>650</v>
      </c>
    </row>
    <row r="306" spans="8:12" ht="18" hidden="1">
      <c r="H306" s="1404">
        <v>210210</v>
      </c>
      <c r="I306" s="1401" t="s">
        <v>663</v>
      </c>
      <c r="J306" s="1404">
        <v>23210210</v>
      </c>
      <c r="K306" s="1401" t="s">
        <v>649</v>
      </c>
      <c r="L306" s="1403" t="s">
        <v>650</v>
      </c>
    </row>
    <row r="307" spans="8:12" ht="18" hidden="1">
      <c r="H307" s="1404">
        <v>230015</v>
      </c>
      <c r="I307" s="1401" t="s">
        <v>632</v>
      </c>
      <c r="J307" s="1401" t="s">
        <v>633</v>
      </c>
      <c r="K307" s="1401" t="s">
        <v>664</v>
      </c>
      <c r="L307" s="1403" t="s">
        <v>635</v>
      </c>
    </row>
    <row r="308" spans="8:12" ht="18" hidden="1">
      <c r="H308" s="1404">
        <v>230025</v>
      </c>
      <c r="I308" s="1401" t="s">
        <v>632</v>
      </c>
      <c r="J308" s="1401" t="s">
        <v>633</v>
      </c>
      <c r="K308" s="1401" t="s">
        <v>664</v>
      </c>
      <c r="L308" s="1403" t="s">
        <v>635</v>
      </c>
    </row>
    <row r="309" spans="8:12" ht="18" hidden="1">
      <c r="H309" s="1404">
        <v>230140</v>
      </c>
      <c r="I309" s="1401" t="s">
        <v>653</v>
      </c>
      <c r="J309" s="1401" t="s">
        <v>633</v>
      </c>
      <c r="K309" s="1401" t="s">
        <v>665</v>
      </c>
      <c r="L309" s="1403" t="s">
        <v>650</v>
      </c>
    </row>
    <row r="310" spans="8:12" ht="18" hidden="1">
      <c r="H310" s="1404">
        <v>230250</v>
      </c>
      <c r="I310" s="1401" t="s">
        <v>653</v>
      </c>
      <c r="J310" s="1401" t="s">
        <v>633</v>
      </c>
      <c r="K310" s="1401" t="s">
        <v>639</v>
      </c>
      <c r="L310" s="1403" t="s">
        <v>650</v>
      </c>
    </row>
    <row r="311" spans="8:12" ht="18" hidden="1">
      <c r="H311" s="1404">
        <v>230277</v>
      </c>
      <c r="I311" s="1401" t="s">
        <v>632</v>
      </c>
      <c r="J311" s="1401" t="s">
        <v>633</v>
      </c>
      <c r="K311" s="1401" t="s">
        <v>634</v>
      </c>
      <c r="L311" s="1403" t="s">
        <v>635</v>
      </c>
    </row>
    <row r="312" spans="8:12" ht="18" hidden="1">
      <c r="H312" s="1404">
        <v>230280</v>
      </c>
      <c r="I312" s="1401" t="s">
        <v>632</v>
      </c>
      <c r="J312" s="1401" t="s">
        <v>633</v>
      </c>
      <c r="K312" s="1401" t="s">
        <v>634</v>
      </c>
      <c r="L312" s="1403" t="s">
        <v>635</v>
      </c>
    </row>
    <row r="313" spans="8:12" ht="18" hidden="1">
      <c r="H313" s="1404">
        <v>230300</v>
      </c>
      <c r="I313" s="1401" t="s">
        <v>648</v>
      </c>
      <c r="J313" s="1401" t="s">
        <v>633</v>
      </c>
      <c r="K313" s="1401" t="s">
        <v>649</v>
      </c>
      <c r="L313" s="1403" t="s">
        <v>650</v>
      </c>
    </row>
    <row r="314" spans="8:12" ht="18" hidden="1">
      <c r="H314" s="1404">
        <v>230330</v>
      </c>
      <c r="I314" s="1401" t="s">
        <v>632</v>
      </c>
      <c r="J314" s="1401" t="s">
        <v>633</v>
      </c>
      <c r="K314" s="1401" t="s">
        <v>634</v>
      </c>
      <c r="L314" s="1403" t="s">
        <v>635</v>
      </c>
    </row>
    <row r="315" spans="8:12" ht="18" hidden="1">
      <c r="H315" s="1404">
        <v>230442</v>
      </c>
      <c r="I315" s="1401" t="s">
        <v>638</v>
      </c>
      <c r="J315" s="1401" t="s">
        <v>633</v>
      </c>
      <c r="K315" s="1401" t="s">
        <v>639</v>
      </c>
      <c r="L315" s="1403" t="s">
        <v>640</v>
      </c>
    </row>
    <row r="316" spans="8:12" ht="18" hidden="1">
      <c r="H316" s="1404">
        <v>230460</v>
      </c>
      <c r="I316" s="1401" t="s">
        <v>632</v>
      </c>
      <c r="J316" s="1401" t="s">
        <v>633</v>
      </c>
      <c r="K316" s="1401" t="s">
        <v>664</v>
      </c>
      <c r="L316" s="1403" t="s">
        <v>635</v>
      </c>
    </row>
    <row r="317" spans="8:12" ht="18" hidden="1">
      <c r="H317" s="1404">
        <v>230470</v>
      </c>
      <c r="I317" s="1401" t="s">
        <v>632</v>
      </c>
      <c r="J317" s="1401" t="s">
        <v>633</v>
      </c>
      <c r="K317" s="1401" t="s">
        <v>664</v>
      </c>
      <c r="L317" s="1403" t="s">
        <v>635</v>
      </c>
    </row>
    <row r="318" spans="8:12" ht="18" hidden="1">
      <c r="H318" s="1404">
        <v>230610</v>
      </c>
      <c r="I318" s="1401" t="s">
        <v>632</v>
      </c>
      <c r="J318" s="1401" t="s">
        <v>633</v>
      </c>
      <c r="K318" s="1401" t="s">
        <v>664</v>
      </c>
      <c r="L318" s="1403" t="s">
        <v>635</v>
      </c>
    </row>
    <row r="319" spans="8:12" ht="18" hidden="1">
      <c r="H319" s="1404">
        <v>230670</v>
      </c>
      <c r="I319" s="1401" t="s">
        <v>648</v>
      </c>
      <c r="J319" s="1401" t="s">
        <v>633</v>
      </c>
      <c r="K319" s="1401" t="s">
        <v>649</v>
      </c>
      <c r="L319" s="1403" t="s">
        <v>650</v>
      </c>
    </row>
    <row r="320" spans="8:12" ht="18" hidden="1">
      <c r="H320" s="1404">
        <v>230810</v>
      </c>
      <c r="I320" s="1401" t="s">
        <v>648</v>
      </c>
      <c r="J320" s="1401" t="s">
        <v>633</v>
      </c>
      <c r="K320" s="1401" t="s">
        <v>649</v>
      </c>
      <c r="L320" s="1403" t="s">
        <v>650</v>
      </c>
    </row>
    <row r="321" spans="8:12" ht="18" hidden="1">
      <c r="H321" s="1404">
        <v>230830</v>
      </c>
      <c r="I321" s="1401" t="s">
        <v>648</v>
      </c>
      <c r="J321" s="1401" t="s">
        <v>633</v>
      </c>
      <c r="K321" s="1401" t="s">
        <v>649</v>
      </c>
      <c r="L321" s="1403" t="s">
        <v>650</v>
      </c>
    </row>
    <row r="322" spans="8:12" ht="18" hidden="1">
      <c r="H322" s="1404">
        <v>230880</v>
      </c>
      <c r="I322" s="1401" t="s">
        <v>643</v>
      </c>
      <c r="J322" s="1401" t="s">
        <v>633</v>
      </c>
      <c r="K322" s="1401" t="s">
        <v>634</v>
      </c>
      <c r="L322" s="1403" t="s">
        <v>635</v>
      </c>
    </row>
    <row r="323" spans="8:12" ht="18" hidden="1">
      <c r="H323" s="1404">
        <v>230935</v>
      </c>
      <c r="I323" s="1401" t="s">
        <v>638</v>
      </c>
      <c r="J323" s="1401" t="s">
        <v>633</v>
      </c>
      <c r="K323" s="1401" t="s">
        <v>645</v>
      </c>
      <c r="L323" s="1403" t="s">
        <v>646</v>
      </c>
    </row>
    <row r="324" spans="8:12" ht="18" hidden="1">
      <c r="H324" s="1404">
        <v>230941</v>
      </c>
      <c r="I324" s="1401" t="s">
        <v>648</v>
      </c>
      <c r="J324" s="1401" t="s">
        <v>633</v>
      </c>
      <c r="K324" s="1401" t="s">
        <v>649</v>
      </c>
      <c r="L324" s="1403" t="s">
        <v>650</v>
      </c>
    </row>
    <row r="325" spans="8:12" ht="18" hidden="1">
      <c r="H325" s="1404">
        <v>230990</v>
      </c>
      <c r="I325" s="1401" t="s">
        <v>648</v>
      </c>
      <c r="J325" s="1401" t="s">
        <v>633</v>
      </c>
      <c r="K325" s="1401" t="s">
        <v>649</v>
      </c>
      <c r="L325" s="1403" t="s">
        <v>650</v>
      </c>
    </row>
    <row r="326" spans="8:12" ht="18" hidden="1">
      <c r="H326" s="1404">
        <v>240030</v>
      </c>
      <c r="I326" s="1401" t="s">
        <v>653</v>
      </c>
      <c r="J326" s="1401" t="s">
        <v>633</v>
      </c>
      <c r="K326" s="1401" t="s">
        <v>639</v>
      </c>
      <c r="L326" s="1403" t="s">
        <v>650</v>
      </c>
    </row>
    <row r="327" spans="8:12" ht="18" hidden="1">
      <c r="H327" s="1404">
        <v>240140</v>
      </c>
      <c r="I327" s="1401" t="s">
        <v>648</v>
      </c>
      <c r="J327" s="1401" t="s">
        <v>633</v>
      </c>
      <c r="K327" s="1401" t="s">
        <v>649</v>
      </c>
      <c r="L327" s="1403" t="s">
        <v>650</v>
      </c>
    </row>
    <row r="328" spans="8:12" ht="18" hidden="1">
      <c r="H328" s="1404">
        <v>240340</v>
      </c>
      <c r="I328" s="1401" t="s">
        <v>632</v>
      </c>
      <c r="J328" s="1401" t="s">
        <v>633</v>
      </c>
      <c r="K328" s="1401" t="s">
        <v>634</v>
      </c>
      <c r="L328" s="1403" t="s">
        <v>635</v>
      </c>
    </row>
    <row r="329" spans="8:12" ht="18" hidden="1">
      <c r="H329" s="1404">
        <v>240350</v>
      </c>
      <c r="I329" s="1401" t="s">
        <v>663</v>
      </c>
      <c r="J329" s="1404">
        <v>23240350</v>
      </c>
      <c r="K329" s="1401" t="s">
        <v>634</v>
      </c>
      <c r="L329" s="1403" t="s">
        <v>635</v>
      </c>
    </row>
    <row r="330" spans="8:12" ht="18" hidden="1">
      <c r="H330" s="1404">
        <v>240430</v>
      </c>
      <c r="I330" s="1401" t="s">
        <v>648</v>
      </c>
      <c r="J330" s="1401" t="s">
        <v>633</v>
      </c>
      <c r="K330" s="1401" t="s">
        <v>634</v>
      </c>
      <c r="L330" s="1403" t="s">
        <v>635</v>
      </c>
    </row>
    <row r="331" spans="8:12" ht="18" hidden="1">
      <c r="H331" s="1404">
        <v>240450</v>
      </c>
      <c r="I331" s="1401" t="s">
        <v>632</v>
      </c>
      <c r="J331" s="1401" t="s">
        <v>633</v>
      </c>
      <c r="K331" s="1401" t="s">
        <v>664</v>
      </c>
      <c r="L331" s="1403" t="s">
        <v>635</v>
      </c>
    </row>
    <row r="332" spans="8:12" ht="18" hidden="1">
      <c r="H332" s="1404">
        <v>240489</v>
      </c>
      <c r="I332" s="1401" t="s">
        <v>632</v>
      </c>
      <c r="J332" s="1401" t="s">
        <v>633</v>
      </c>
      <c r="K332" s="1401" t="s">
        <v>634</v>
      </c>
      <c r="L332" s="1403" t="s">
        <v>635</v>
      </c>
    </row>
    <row r="333" spans="8:12" ht="18" hidden="1">
      <c r="H333" s="1404">
        <v>240556</v>
      </c>
      <c r="I333" s="1401" t="s">
        <v>655</v>
      </c>
      <c r="J333" s="1401" t="s">
        <v>633</v>
      </c>
      <c r="K333" s="1401" t="s">
        <v>654</v>
      </c>
      <c r="L333" s="1403" t="s">
        <v>659</v>
      </c>
    </row>
    <row r="334" spans="8:12" ht="18" hidden="1">
      <c r="H334" s="1404">
        <v>240559</v>
      </c>
      <c r="I334" s="1401" t="s">
        <v>638</v>
      </c>
      <c r="J334" s="1401" t="s">
        <v>633</v>
      </c>
      <c r="K334" s="1401" t="s">
        <v>654</v>
      </c>
      <c r="L334" s="1403" t="s">
        <v>650</v>
      </c>
    </row>
    <row r="335" spans="8:12" ht="18" hidden="1">
      <c r="H335" s="1404">
        <v>240565</v>
      </c>
      <c r="I335" s="1401" t="s">
        <v>638</v>
      </c>
      <c r="J335" s="1401" t="s">
        <v>633</v>
      </c>
      <c r="K335" s="1401" t="s">
        <v>654</v>
      </c>
      <c r="L335" s="1403" t="s">
        <v>650</v>
      </c>
    </row>
    <row r="336" spans="8:12" ht="18" hidden="1">
      <c r="H336" s="1404">
        <v>240567</v>
      </c>
      <c r="I336" s="1401" t="s">
        <v>638</v>
      </c>
      <c r="J336" s="1401" t="s">
        <v>633</v>
      </c>
      <c r="K336" s="1401" t="s">
        <v>654</v>
      </c>
      <c r="L336" s="1403" t="s">
        <v>650</v>
      </c>
    </row>
    <row r="337" spans="8:12" ht="18" hidden="1">
      <c r="H337" s="1404">
        <v>240577</v>
      </c>
      <c r="I337" s="1401" t="s">
        <v>648</v>
      </c>
      <c r="J337" s="1401" t="s">
        <v>633</v>
      </c>
      <c r="K337" s="1401" t="s">
        <v>649</v>
      </c>
      <c r="L337" s="1403" t="s">
        <v>650</v>
      </c>
    </row>
    <row r="338" spans="8:12" ht="18" hidden="1">
      <c r="H338" s="1404">
        <v>240580</v>
      </c>
      <c r="I338" s="1401" t="s">
        <v>638</v>
      </c>
      <c r="J338" s="1401" t="s">
        <v>633</v>
      </c>
      <c r="K338" s="1401" t="s">
        <v>654</v>
      </c>
      <c r="L338" s="1403" t="s">
        <v>650</v>
      </c>
    </row>
    <row r="339" spans="8:12" ht="18" hidden="1">
      <c r="H339" s="1404">
        <v>240581</v>
      </c>
      <c r="I339" s="1401" t="s">
        <v>638</v>
      </c>
      <c r="J339" s="1401" t="s">
        <v>633</v>
      </c>
      <c r="K339" s="1401" t="s">
        <v>654</v>
      </c>
      <c r="L339" s="1403" t="s">
        <v>650</v>
      </c>
    </row>
    <row r="340" spans="8:12" ht="18" hidden="1">
      <c r="H340" s="1404">
        <v>240707</v>
      </c>
      <c r="I340" s="1401" t="s">
        <v>648</v>
      </c>
      <c r="J340" s="1401" t="s">
        <v>633</v>
      </c>
      <c r="K340" s="1401" t="s">
        <v>634</v>
      </c>
      <c r="L340" s="1403" t="s">
        <v>635</v>
      </c>
    </row>
    <row r="341" spans="8:12" ht="18" hidden="1">
      <c r="H341" s="1404">
        <v>240956</v>
      </c>
      <c r="I341" s="1401" t="s">
        <v>655</v>
      </c>
      <c r="J341" s="1401" t="s">
        <v>633</v>
      </c>
      <c r="K341" s="1401" t="s">
        <v>654</v>
      </c>
      <c r="L341" s="1403" t="s">
        <v>659</v>
      </c>
    </row>
    <row r="342" spans="8:12" ht="18" hidden="1">
      <c r="H342" s="1404">
        <v>241026</v>
      </c>
      <c r="I342" s="1401" t="s">
        <v>638</v>
      </c>
      <c r="J342" s="1401" t="s">
        <v>633</v>
      </c>
      <c r="K342" s="1401" t="s">
        <v>645</v>
      </c>
      <c r="L342" s="1403" t="s">
        <v>646</v>
      </c>
    </row>
    <row r="343" spans="8:12" ht="18" hidden="1">
      <c r="H343" s="1404">
        <v>241284</v>
      </c>
      <c r="I343" s="1401" t="s">
        <v>638</v>
      </c>
      <c r="J343" s="1401" t="s">
        <v>633</v>
      </c>
      <c r="K343" s="1401" t="s">
        <v>649</v>
      </c>
      <c r="L343" s="1403" t="s">
        <v>650</v>
      </c>
    </row>
    <row r="344" spans="8:12" ht="18" hidden="1">
      <c r="H344" s="1404">
        <v>241343</v>
      </c>
      <c r="I344" s="1401" t="s">
        <v>638</v>
      </c>
      <c r="J344" s="1401" t="s">
        <v>633</v>
      </c>
      <c r="K344" s="1401" t="s">
        <v>654</v>
      </c>
      <c r="L344" s="1403" t="s">
        <v>650</v>
      </c>
    </row>
    <row r="345" spans="8:12" ht="18" hidden="1">
      <c r="H345" s="1404">
        <v>241345</v>
      </c>
      <c r="I345" s="1401" t="s">
        <v>638</v>
      </c>
      <c r="J345" s="1401" t="s">
        <v>633</v>
      </c>
      <c r="K345" s="1401" t="s">
        <v>654</v>
      </c>
      <c r="L345" s="1403" t="s">
        <v>650</v>
      </c>
    </row>
    <row r="346" spans="8:12" ht="18" hidden="1">
      <c r="H346" s="1404">
        <v>241376</v>
      </c>
      <c r="I346" s="1401" t="s">
        <v>643</v>
      </c>
      <c r="J346" s="1401" t="s">
        <v>633</v>
      </c>
      <c r="K346" s="1401" t="s">
        <v>634</v>
      </c>
      <c r="L346" s="1403" t="s">
        <v>635</v>
      </c>
    </row>
    <row r="347" spans="8:12" ht="18" hidden="1">
      <c r="H347" s="1404">
        <v>241418</v>
      </c>
      <c r="I347" s="1401" t="s">
        <v>638</v>
      </c>
      <c r="J347" s="1401" t="s">
        <v>633</v>
      </c>
      <c r="K347" s="1401" t="s">
        <v>651</v>
      </c>
      <c r="L347" s="1403" t="s">
        <v>652</v>
      </c>
    </row>
    <row r="348" spans="8:12" ht="18" hidden="1">
      <c r="H348" s="1404">
        <v>241433</v>
      </c>
      <c r="I348" s="1401" t="s">
        <v>638</v>
      </c>
      <c r="J348" s="1401" t="s">
        <v>633</v>
      </c>
      <c r="K348" s="1401" t="s">
        <v>645</v>
      </c>
      <c r="L348" s="1403" t="s">
        <v>646</v>
      </c>
    </row>
    <row r="349" spans="8:12" ht="18" hidden="1">
      <c r="H349" s="1404">
        <v>241436</v>
      </c>
      <c r="I349" s="1401" t="s">
        <v>638</v>
      </c>
      <c r="J349" s="1401" t="s">
        <v>633</v>
      </c>
      <c r="K349" s="1401" t="s">
        <v>645</v>
      </c>
      <c r="L349" s="1403" t="s">
        <v>646</v>
      </c>
    </row>
    <row r="350" spans="8:12" ht="18" hidden="1">
      <c r="H350" s="1404">
        <v>241512</v>
      </c>
      <c r="I350" s="1401" t="s">
        <v>632</v>
      </c>
      <c r="J350" s="1401" t="s">
        <v>633</v>
      </c>
      <c r="K350" s="1401" t="s">
        <v>649</v>
      </c>
      <c r="L350" s="1403" t="s">
        <v>650</v>
      </c>
    </row>
    <row r="351" spans="8:12" ht="18" hidden="1">
      <c r="H351" s="1404">
        <v>241660</v>
      </c>
      <c r="I351" s="1401" t="s">
        <v>648</v>
      </c>
      <c r="J351" s="1401" t="s">
        <v>633</v>
      </c>
      <c r="K351" s="1401" t="s">
        <v>649</v>
      </c>
      <c r="L351" s="1403" t="s">
        <v>650</v>
      </c>
    </row>
    <row r="352" spans="8:12" ht="18" hidden="1">
      <c r="H352" s="1404">
        <v>241665</v>
      </c>
      <c r="I352" s="1401" t="s">
        <v>648</v>
      </c>
      <c r="J352" s="1401" t="s">
        <v>633</v>
      </c>
      <c r="K352" s="1401" t="s">
        <v>649</v>
      </c>
      <c r="L352" s="1403" t="s">
        <v>650</v>
      </c>
    </row>
    <row r="353" spans="8:12" ht="18" hidden="1">
      <c r="H353" s="1404">
        <v>242100</v>
      </c>
      <c r="I353" s="1401" t="s">
        <v>632</v>
      </c>
      <c r="J353" s="1401" t="s">
        <v>633</v>
      </c>
      <c r="K353" s="1401" t="s">
        <v>660</v>
      </c>
      <c r="L353" s="1403" t="s">
        <v>662</v>
      </c>
    </row>
    <row r="354" spans="8:12" ht="18" hidden="1">
      <c r="H354" s="1404">
        <v>250011</v>
      </c>
      <c r="I354" s="1401" t="s">
        <v>648</v>
      </c>
      <c r="J354" s="1401" t="s">
        <v>633</v>
      </c>
      <c r="K354" s="1401" t="s">
        <v>649</v>
      </c>
      <c r="L354" s="1403" t="s">
        <v>650</v>
      </c>
    </row>
    <row r="355" spans="8:12" ht="18" hidden="1">
      <c r="H355" s="1404">
        <v>250015</v>
      </c>
      <c r="I355" s="1401" t="s">
        <v>632</v>
      </c>
      <c r="J355" s="1401" t="s">
        <v>633</v>
      </c>
      <c r="K355" s="1401" t="s">
        <v>664</v>
      </c>
      <c r="L355" s="1403" t="s">
        <v>635</v>
      </c>
    </row>
    <row r="356" spans="8:12" ht="18" hidden="1">
      <c r="H356" s="1404">
        <v>250205</v>
      </c>
      <c r="I356" s="1401" t="s">
        <v>638</v>
      </c>
      <c r="J356" s="1401" t="s">
        <v>633</v>
      </c>
      <c r="K356" s="1401" t="s">
        <v>654</v>
      </c>
      <c r="L356" s="1403" t="s">
        <v>650</v>
      </c>
    </row>
    <row r="357" spans="8:12" ht="18" hidden="1">
      <c r="H357" s="1404">
        <v>250240</v>
      </c>
      <c r="I357" s="1401" t="s">
        <v>653</v>
      </c>
      <c r="J357" s="1401" t="s">
        <v>633</v>
      </c>
      <c r="K357" s="1401" t="s">
        <v>639</v>
      </c>
      <c r="L357" s="1403" t="s">
        <v>650</v>
      </c>
    </row>
    <row r="358" spans="8:12" ht="18" hidden="1">
      <c r="H358" s="1404">
        <v>250241</v>
      </c>
      <c r="I358" s="1401" t="s">
        <v>653</v>
      </c>
      <c r="J358" s="1401" t="s">
        <v>633</v>
      </c>
      <c r="K358" s="1401" t="s">
        <v>639</v>
      </c>
      <c r="L358" s="1403" t="s">
        <v>650</v>
      </c>
    </row>
    <row r="359" spans="8:12" ht="18" hidden="1">
      <c r="H359" s="1404">
        <v>250269</v>
      </c>
      <c r="I359" s="1401" t="s">
        <v>632</v>
      </c>
      <c r="J359" s="1401" t="s">
        <v>633</v>
      </c>
      <c r="K359" s="1401" t="s">
        <v>664</v>
      </c>
      <c r="L359" s="1403" t="s">
        <v>635</v>
      </c>
    </row>
    <row r="360" spans="8:12" ht="18" hidden="1">
      <c r="H360" s="1404">
        <v>250463</v>
      </c>
      <c r="I360" s="1401" t="s">
        <v>638</v>
      </c>
      <c r="J360" s="1401" t="s">
        <v>633</v>
      </c>
      <c r="K360" s="1401" t="s">
        <v>649</v>
      </c>
      <c r="L360" s="1403" t="s">
        <v>650</v>
      </c>
    </row>
    <row r="361" spans="8:12" ht="18" hidden="1">
      <c r="H361" s="1404">
        <v>250479</v>
      </c>
      <c r="I361" s="1401" t="s">
        <v>655</v>
      </c>
      <c r="J361" s="1401" t="s">
        <v>633</v>
      </c>
      <c r="K361" s="1401" t="s">
        <v>654</v>
      </c>
      <c r="L361" s="1403" t="s">
        <v>659</v>
      </c>
    </row>
    <row r="362" spans="8:12" ht="18" hidden="1">
      <c r="H362" s="1404">
        <v>250483</v>
      </c>
      <c r="I362" s="1401" t="s">
        <v>655</v>
      </c>
      <c r="J362" s="1401" t="s">
        <v>633</v>
      </c>
      <c r="K362" s="1401" t="s">
        <v>654</v>
      </c>
      <c r="L362" s="1403" t="s">
        <v>659</v>
      </c>
    </row>
    <row r="363" spans="8:12" ht="18" hidden="1">
      <c r="H363" s="1404">
        <v>250489</v>
      </c>
      <c r="I363" s="1401" t="s">
        <v>655</v>
      </c>
      <c r="J363" s="1401" t="s">
        <v>633</v>
      </c>
      <c r="K363" s="1401" t="s">
        <v>656</v>
      </c>
      <c r="L363" s="1403" t="s">
        <v>659</v>
      </c>
    </row>
    <row r="364" spans="8:12" ht="18" hidden="1">
      <c r="H364" s="1404">
        <v>250508</v>
      </c>
      <c r="I364" s="1401" t="s">
        <v>653</v>
      </c>
      <c r="J364" s="1401" t="s">
        <v>633</v>
      </c>
      <c r="K364" s="1401" t="s">
        <v>639</v>
      </c>
      <c r="L364" s="1403" t="s">
        <v>650</v>
      </c>
    </row>
    <row r="365" spans="8:12" ht="18" hidden="1">
      <c r="H365" s="1404">
        <v>250526</v>
      </c>
      <c r="I365" s="1401" t="s">
        <v>632</v>
      </c>
      <c r="J365" s="1401" t="s">
        <v>633</v>
      </c>
      <c r="K365" s="1401" t="s">
        <v>649</v>
      </c>
      <c r="L365" s="1403" t="s">
        <v>650</v>
      </c>
    </row>
    <row r="366" spans="8:12" ht="18" hidden="1">
      <c r="H366" s="1404">
        <v>340030</v>
      </c>
      <c r="I366" s="1401" t="s">
        <v>643</v>
      </c>
      <c r="J366" s="1401" t="s">
        <v>633</v>
      </c>
      <c r="K366" s="1401" t="s">
        <v>649</v>
      </c>
      <c r="L366" s="1403" t="s">
        <v>650</v>
      </c>
    </row>
    <row r="367" spans="8:12" ht="18" hidden="1">
      <c r="H367" s="1404">
        <v>340190</v>
      </c>
      <c r="I367" s="1401" t="s">
        <v>667</v>
      </c>
      <c r="J367" s="1401">
        <v>23340190</v>
      </c>
      <c r="K367" s="1401" t="s">
        <v>639</v>
      </c>
      <c r="L367" s="1403" t="s">
        <v>640</v>
      </c>
    </row>
    <row r="368" spans="8:12" ht="18" hidden="1">
      <c r="H368" s="1404">
        <v>340210</v>
      </c>
      <c r="I368" s="1401" t="s">
        <v>632</v>
      </c>
      <c r="J368" s="1401" t="s">
        <v>633</v>
      </c>
      <c r="K368" s="1401" t="s">
        <v>664</v>
      </c>
      <c r="L368" s="1403" t="s">
        <v>635</v>
      </c>
    </row>
    <row r="369" spans="8:12" ht="18" hidden="1">
      <c r="H369" s="1404">
        <v>340222</v>
      </c>
      <c r="I369" s="1401" t="s">
        <v>643</v>
      </c>
      <c r="J369" s="1401" t="s">
        <v>633</v>
      </c>
      <c r="K369" s="1401" t="s">
        <v>634</v>
      </c>
      <c r="L369" s="1403" t="s">
        <v>635</v>
      </c>
    </row>
    <row r="370" spans="8:12" ht="18" hidden="1">
      <c r="H370" s="1404">
        <v>340293</v>
      </c>
      <c r="I370" s="1401" t="s">
        <v>643</v>
      </c>
      <c r="J370" s="1401" t="s">
        <v>633</v>
      </c>
      <c r="K370" s="1401" t="s">
        <v>634</v>
      </c>
      <c r="L370" s="1403" t="s">
        <v>635</v>
      </c>
    </row>
    <row r="371" spans="8:12" ht="18" hidden="1">
      <c r="H371" s="1404">
        <v>340295</v>
      </c>
      <c r="I371" s="1401" t="s">
        <v>643</v>
      </c>
      <c r="J371" s="1401" t="s">
        <v>633</v>
      </c>
      <c r="K371" s="1401" t="s">
        <v>634</v>
      </c>
      <c r="L371" s="1403" t="s">
        <v>635</v>
      </c>
    </row>
    <row r="372" spans="8:12" ht="18" hidden="1">
      <c r="H372" s="1404">
        <v>340300</v>
      </c>
      <c r="I372" s="1401" t="s">
        <v>638</v>
      </c>
      <c r="J372" s="1401" t="s">
        <v>633</v>
      </c>
      <c r="K372" s="1401" t="s">
        <v>654</v>
      </c>
      <c r="L372" s="1403" t="s">
        <v>650</v>
      </c>
    </row>
    <row r="373" spans="8:12" ht="18" hidden="1">
      <c r="H373" s="1404">
        <v>340370</v>
      </c>
      <c r="I373" s="1401" t="s">
        <v>667</v>
      </c>
      <c r="J373" s="1401">
        <v>23340370</v>
      </c>
      <c r="K373" s="1401" t="s">
        <v>639</v>
      </c>
      <c r="L373" s="1403" t="s">
        <v>640</v>
      </c>
    </row>
    <row r="374" spans="8:12" ht="18" hidden="1">
      <c r="H374" s="1404">
        <v>340380</v>
      </c>
      <c r="I374" s="1401" t="s">
        <v>648</v>
      </c>
      <c r="J374" s="1401" t="s">
        <v>633</v>
      </c>
      <c r="K374" s="1401" t="s">
        <v>634</v>
      </c>
      <c r="L374" s="1403" t="s">
        <v>635</v>
      </c>
    </row>
    <row r="375" spans="8:12" ht="18" hidden="1">
      <c r="H375" s="1404">
        <v>340410</v>
      </c>
      <c r="I375" s="1401" t="s">
        <v>648</v>
      </c>
      <c r="J375" s="1401" t="s">
        <v>633</v>
      </c>
      <c r="K375" s="1401" t="s">
        <v>649</v>
      </c>
      <c r="L375" s="1403" t="s">
        <v>650</v>
      </c>
    </row>
    <row r="376" spans="8:12" ht="18" hidden="1">
      <c r="H376" s="1404">
        <v>340440</v>
      </c>
      <c r="I376" s="1401" t="s">
        <v>632</v>
      </c>
      <c r="J376" s="1401" t="s">
        <v>633</v>
      </c>
      <c r="K376" s="1401" t="s">
        <v>660</v>
      </c>
      <c r="L376" s="1403" t="s">
        <v>662</v>
      </c>
    </row>
    <row r="377" spans="8:12" ht="18" hidden="1">
      <c r="H377" s="1404">
        <v>340495</v>
      </c>
      <c r="I377" s="1401" t="s">
        <v>643</v>
      </c>
      <c r="J377" s="1401" t="s">
        <v>633</v>
      </c>
      <c r="K377" s="1401" t="s">
        <v>634</v>
      </c>
      <c r="L377" s="1403" t="s">
        <v>635</v>
      </c>
    </row>
    <row r="378" spans="8:12" ht="18" hidden="1">
      <c r="H378" s="1404">
        <v>340555</v>
      </c>
      <c r="I378" s="1401" t="s">
        <v>643</v>
      </c>
      <c r="J378" s="1401" t="s">
        <v>633</v>
      </c>
      <c r="K378" s="1401" t="s">
        <v>649</v>
      </c>
      <c r="L378" s="1403" t="s">
        <v>650</v>
      </c>
    </row>
    <row r="379" spans="8:12" ht="18" hidden="1">
      <c r="H379" s="1404">
        <v>340685</v>
      </c>
      <c r="I379" s="1401" t="s">
        <v>643</v>
      </c>
      <c r="J379" s="1401" t="s">
        <v>633</v>
      </c>
      <c r="K379" s="1401" t="s">
        <v>634</v>
      </c>
      <c r="L379" s="1403" t="s">
        <v>635</v>
      </c>
    </row>
    <row r="380" spans="8:12" ht="18" hidden="1">
      <c r="H380" s="1404">
        <v>340720</v>
      </c>
      <c r="I380" s="1401" t="s">
        <v>638</v>
      </c>
      <c r="J380" s="1401" t="s">
        <v>633</v>
      </c>
      <c r="K380" s="1401" t="s">
        <v>639</v>
      </c>
      <c r="L380" s="1403" t="s">
        <v>640</v>
      </c>
    </row>
    <row r="381" spans="8:12" ht="18" hidden="1">
      <c r="H381" s="1404">
        <v>340860</v>
      </c>
      <c r="I381" s="1401" t="s">
        <v>632</v>
      </c>
      <c r="J381" s="1401" t="s">
        <v>633</v>
      </c>
      <c r="K381" s="1401" t="s">
        <v>664</v>
      </c>
      <c r="L381" s="1403" t="s">
        <v>635</v>
      </c>
    </row>
    <row r="382" spans="8:12" ht="18" hidden="1">
      <c r="H382" s="1404">
        <v>341020</v>
      </c>
      <c r="I382" s="1401" t="s">
        <v>632</v>
      </c>
      <c r="J382" s="1401" t="s">
        <v>633</v>
      </c>
      <c r="K382" s="1401" t="s">
        <v>664</v>
      </c>
      <c r="L382" s="1403" t="s">
        <v>635</v>
      </c>
    </row>
    <row r="383" spans="8:12" ht="18" hidden="1">
      <c r="H383" s="1404">
        <v>341090</v>
      </c>
      <c r="I383" s="1401" t="s">
        <v>632</v>
      </c>
      <c r="J383" s="1401" t="s">
        <v>633</v>
      </c>
      <c r="K383" s="1401" t="s">
        <v>660</v>
      </c>
      <c r="L383" s="1403" t="s">
        <v>661</v>
      </c>
    </row>
    <row r="384" spans="8:12" ht="18" hidden="1">
      <c r="H384" s="1404">
        <v>341141</v>
      </c>
      <c r="I384" s="1401" t="s">
        <v>632</v>
      </c>
      <c r="J384" s="1401" t="s">
        <v>633</v>
      </c>
      <c r="K384" s="1401" t="s">
        <v>660</v>
      </c>
      <c r="L384" s="1403" t="s">
        <v>662</v>
      </c>
    </row>
    <row r="385" spans="8:12" ht="18" hidden="1">
      <c r="H385" s="1404">
        <v>341227</v>
      </c>
      <c r="I385" s="1401" t="s">
        <v>653</v>
      </c>
      <c r="J385" s="1401" t="s">
        <v>633</v>
      </c>
      <c r="K385" s="1401" t="s">
        <v>639</v>
      </c>
      <c r="L385" s="1403" t="s">
        <v>650</v>
      </c>
    </row>
    <row r="386" spans="8:12" ht="18" hidden="1">
      <c r="H386" s="1404">
        <v>341228</v>
      </c>
      <c r="I386" s="1401" t="s">
        <v>653</v>
      </c>
      <c r="J386" s="1401" t="s">
        <v>633</v>
      </c>
      <c r="K386" s="1401" t="s">
        <v>639</v>
      </c>
      <c r="L386" s="1403" t="s">
        <v>650</v>
      </c>
    </row>
    <row r="387" spans="8:12" ht="18" hidden="1">
      <c r="H387" s="1404">
        <v>351263</v>
      </c>
      <c r="I387" s="1401" t="s">
        <v>632</v>
      </c>
      <c r="J387" s="1401" t="s">
        <v>633</v>
      </c>
      <c r="K387" s="1401" t="s">
        <v>664</v>
      </c>
      <c r="L387" s="1403" t="s">
        <v>635</v>
      </c>
    </row>
    <row r="388" spans="8:12" ht="18" hidden="1">
      <c r="H388" s="1404">
        <v>400140</v>
      </c>
      <c r="I388" s="1401" t="s">
        <v>648</v>
      </c>
      <c r="J388" s="1401" t="s">
        <v>633</v>
      </c>
      <c r="K388" s="1401" t="s">
        <v>649</v>
      </c>
      <c r="L388" s="1403" t="s">
        <v>650</v>
      </c>
    </row>
    <row r="389" spans="8:12" ht="18" hidden="1">
      <c r="H389" s="1404">
        <v>400210</v>
      </c>
      <c r="I389" s="1401" t="s">
        <v>648</v>
      </c>
      <c r="J389" s="1401" t="s">
        <v>633</v>
      </c>
      <c r="K389" s="1401" t="s">
        <v>649</v>
      </c>
      <c r="L389" s="1403" t="s">
        <v>650</v>
      </c>
    </row>
    <row r="390" spans="8:12" ht="18" hidden="1">
      <c r="H390" s="1404">
        <v>400301</v>
      </c>
      <c r="I390" s="1401" t="s">
        <v>638</v>
      </c>
      <c r="J390" s="1401" t="s">
        <v>633</v>
      </c>
      <c r="K390" s="1401" t="s">
        <v>639</v>
      </c>
      <c r="L390" s="1403" t="s">
        <v>640</v>
      </c>
    </row>
    <row r="391" spans="8:12" ht="18" hidden="1">
      <c r="H391" s="1404">
        <v>400302</v>
      </c>
      <c r="I391" s="1401" t="s">
        <v>638</v>
      </c>
      <c r="J391" s="1401" t="s">
        <v>633</v>
      </c>
      <c r="K391" s="1401" t="s">
        <v>639</v>
      </c>
      <c r="L391" s="1403" t="s">
        <v>640</v>
      </c>
    </row>
    <row r="392" spans="8:12" ht="18" hidden="1">
      <c r="H392" s="1404">
        <v>400311</v>
      </c>
      <c r="I392" s="1401" t="s">
        <v>638</v>
      </c>
      <c r="J392" s="1401" t="s">
        <v>633</v>
      </c>
      <c r="K392" s="1401" t="s">
        <v>639</v>
      </c>
      <c r="L392" s="1403" t="s">
        <v>650</v>
      </c>
    </row>
    <row r="393" spans="8:12" ht="18" hidden="1">
      <c r="H393" s="1404">
        <v>400337</v>
      </c>
      <c r="I393" s="1401" t="s">
        <v>632</v>
      </c>
      <c r="J393" s="1401" t="s">
        <v>633</v>
      </c>
      <c r="K393" s="1401" t="s">
        <v>649</v>
      </c>
      <c r="L393" s="1403" t="s">
        <v>650</v>
      </c>
    </row>
    <row r="394" spans="8:12" ht="18" hidden="1">
      <c r="H394" s="1404">
        <v>400338</v>
      </c>
      <c r="I394" s="1401" t="s">
        <v>632</v>
      </c>
      <c r="J394" s="1401" t="s">
        <v>633</v>
      </c>
      <c r="K394" s="1401" t="s">
        <v>649</v>
      </c>
      <c r="L394" s="1403" t="s">
        <v>650</v>
      </c>
    </row>
    <row r="395" spans="8:12" ht="18" hidden="1">
      <c r="H395" s="1404">
        <v>400385</v>
      </c>
      <c r="I395" s="1401" t="s">
        <v>632</v>
      </c>
      <c r="J395" s="1401" t="s">
        <v>633</v>
      </c>
      <c r="K395" s="1401" t="s">
        <v>660</v>
      </c>
      <c r="L395" s="1403" t="s">
        <v>662</v>
      </c>
    </row>
    <row r="396" spans="8:12" ht="18" hidden="1">
      <c r="H396" s="1404">
        <v>400425</v>
      </c>
      <c r="I396" s="1401" t="s">
        <v>638</v>
      </c>
      <c r="J396" s="1401" t="s">
        <v>633</v>
      </c>
      <c r="K396" s="1401" t="s">
        <v>654</v>
      </c>
      <c r="L396" s="1403" t="s">
        <v>650</v>
      </c>
    </row>
    <row r="397" spans="8:12" ht="18" hidden="1">
      <c r="H397" s="1404">
        <v>400475</v>
      </c>
      <c r="I397" s="1401" t="s">
        <v>632</v>
      </c>
      <c r="J397" s="1401" t="s">
        <v>633</v>
      </c>
      <c r="K397" s="1401" t="s">
        <v>660</v>
      </c>
      <c r="L397" s="1403" t="s">
        <v>662</v>
      </c>
    </row>
    <row r="398" spans="8:12" ht="18" hidden="1">
      <c r="H398" s="1404">
        <v>500022</v>
      </c>
      <c r="I398" s="1401" t="s">
        <v>632</v>
      </c>
      <c r="J398" s="1401" t="s">
        <v>633</v>
      </c>
      <c r="K398" s="1401" t="s">
        <v>649</v>
      </c>
      <c r="L398" s="1403" t="s">
        <v>650</v>
      </c>
    </row>
    <row r="399" spans="8:12" ht="18" hidden="1">
      <c r="H399" s="1404">
        <v>500026</v>
      </c>
      <c r="I399" s="1401" t="s">
        <v>632</v>
      </c>
      <c r="J399" s="1401" t="s">
        <v>633</v>
      </c>
      <c r="K399" s="1401" t="s">
        <v>649</v>
      </c>
      <c r="L399" s="1403" t="s">
        <v>650</v>
      </c>
    </row>
    <row r="400" spans="8:12" ht="18" hidden="1">
      <c r="H400" s="1404">
        <v>500028</v>
      </c>
      <c r="I400" s="1401" t="s">
        <v>632</v>
      </c>
      <c r="J400" s="1401" t="s">
        <v>633</v>
      </c>
      <c r="K400" s="1401" t="s">
        <v>649</v>
      </c>
      <c r="L400" s="1403" t="s">
        <v>650</v>
      </c>
    </row>
    <row r="401" spans="8:12" ht="18" hidden="1">
      <c r="H401" s="1404">
        <v>500035</v>
      </c>
      <c r="I401" s="1401" t="s">
        <v>632</v>
      </c>
      <c r="J401" s="1401" t="s">
        <v>633</v>
      </c>
      <c r="K401" s="1401" t="s">
        <v>649</v>
      </c>
      <c r="L401" s="1403" t="s">
        <v>650</v>
      </c>
    </row>
    <row r="402" spans="8:12" ht="18" hidden="1">
      <c r="H402" s="1404">
        <v>500036</v>
      </c>
      <c r="I402" s="1401" t="s">
        <v>632</v>
      </c>
      <c r="J402" s="1401" t="s">
        <v>633</v>
      </c>
      <c r="K402" s="1401" t="s">
        <v>649</v>
      </c>
      <c r="L402" s="1403" t="s">
        <v>650</v>
      </c>
    </row>
    <row r="403" spans="8:12" ht="18" hidden="1">
      <c r="H403" s="1404">
        <v>500038</v>
      </c>
      <c r="I403" s="1401" t="s">
        <v>632</v>
      </c>
      <c r="J403" s="1401" t="s">
        <v>633</v>
      </c>
      <c r="K403" s="1401" t="s">
        <v>649</v>
      </c>
      <c r="L403" s="1403" t="s">
        <v>650</v>
      </c>
    </row>
    <row r="404" spans="8:12" ht="18" hidden="1">
      <c r="H404" s="1404">
        <v>500042</v>
      </c>
      <c r="I404" s="1401" t="s">
        <v>632</v>
      </c>
      <c r="J404" s="1401" t="s">
        <v>633</v>
      </c>
      <c r="K404" s="1401" t="s">
        <v>649</v>
      </c>
      <c r="L404" s="1403" t="s">
        <v>650</v>
      </c>
    </row>
    <row r="405" spans="8:12" ht="18" hidden="1">
      <c r="H405" s="1404">
        <v>500053</v>
      </c>
      <c r="I405" s="1401" t="s">
        <v>632</v>
      </c>
      <c r="J405" s="1401" t="s">
        <v>633</v>
      </c>
      <c r="K405" s="1401" t="s">
        <v>649</v>
      </c>
      <c r="L405" s="1403" t="s">
        <v>650</v>
      </c>
    </row>
    <row r="406" spans="8:12" ht="18" hidden="1">
      <c r="H406" s="1404">
        <v>500068</v>
      </c>
      <c r="I406" s="1401" t="s">
        <v>653</v>
      </c>
      <c r="J406" s="1401" t="s">
        <v>633</v>
      </c>
      <c r="K406" s="1401" t="s">
        <v>639</v>
      </c>
      <c r="L406" s="1403" t="s">
        <v>650</v>
      </c>
    </row>
    <row r="407" spans="8:12" ht="18" hidden="1">
      <c r="H407" s="1404">
        <v>500069</v>
      </c>
      <c r="I407" s="1401" t="s">
        <v>653</v>
      </c>
      <c r="J407" s="1401" t="s">
        <v>633</v>
      </c>
      <c r="K407" s="1401" t="s">
        <v>639</v>
      </c>
      <c r="L407" s="1403" t="s">
        <v>650</v>
      </c>
    </row>
    <row r="408" spans="8:12" ht="18" hidden="1">
      <c r="H408" s="1404">
        <v>500087</v>
      </c>
      <c r="I408" s="1401" t="s">
        <v>653</v>
      </c>
      <c r="J408" s="1401" t="s">
        <v>633</v>
      </c>
      <c r="K408" s="1401" t="s">
        <v>639</v>
      </c>
      <c r="L408" s="1403" t="s">
        <v>650</v>
      </c>
    </row>
    <row r="409" spans="8:12" ht="18" hidden="1">
      <c r="H409" s="1404">
        <v>500093</v>
      </c>
      <c r="I409" s="1401" t="s">
        <v>653</v>
      </c>
      <c r="J409" s="1401" t="s">
        <v>633</v>
      </c>
      <c r="K409" s="1401" t="s">
        <v>639</v>
      </c>
      <c r="L409" s="1403" t="s">
        <v>650</v>
      </c>
    </row>
    <row r="410" spans="8:12" ht="18" hidden="1">
      <c r="H410" s="1404">
        <v>500096</v>
      </c>
      <c r="I410" s="1401" t="s">
        <v>653</v>
      </c>
      <c r="J410" s="1401" t="s">
        <v>633</v>
      </c>
      <c r="K410" s="1401" t="s">
        <v>639</v>
      </c>
      <c r="L410" s="1403" t="s">
        <v>650</v>
      </c>
    </row>
    <row r="411" spans="8:12" ht="18" hidden="1">
      <c r="H411" s="1404">
        <v>500100</v>
      </c>
      <c r="I411" s="1401" t="s">
        <v>653</v>
      </c>
      <c r="J411" s="1401" t="s">
        <v>633</v>
      </c>
      <c r="K411" s="1401" t="s">
        <v>639</v>
      </c>
      <c r="L411" s="1403" t="s">
        <v>650</v>
      </c>
    </row>
    <row r="412" spans="8:12" ht="18" hidden="1">
      <c r="H412" s="1404">
        <v>500105</v>
      </c>
      <c r="I412" s="1401" t="s">
        <v>653</v>
      </c>
      <c r="J412" s="1401" t="s">
        <v>633</v>
      </c>
      <c r="K412" s="1401" t="s">
        <v>639</v>
      </c>
      <c r="L412" s="1403" t="s">
        <v>650</v>
      </c>
    </row>
    <row r="413" spans="8:12" ht="18" hidden="1">
      <c r="H413" s="1404">
        <v>500114</v>
      </c>
      <c r="I413" s="1401" t="s">
        <v>638</v>
      </c>
      <c r="J413" s="1401" t="s">
        <v>633</v>
      </c>
      <c r="K413" s="1401" t="s">
        <v>654</v>
      </c>
      <c r="L413" s="1403" t="s">
        <v>650</v>
      </c>
    </row>
    <row r="414" spans="8:12" ht="18" hidden="1">
      <c r="H414" s="1404">
        <v>500115</v>
      </c>
      <c r="I414" s="1401" t="s">
        <v>638</v>
      </c>
      <c r="J414" s="1401" t="s">
        <v>633</v>
      </c>
      <c r="K414" s="1401" t="s">
        <v>654</v>
      </c>
      <c r="L414" s="1403" t="s">
        <v>650</v>
      </c>
    </row>
    <row r="415" spans="8:12" ht="18" hidden="1">
      <c r="H415" s="1404">
        <v>500121</v>
      </c>
      <c r="I415" s="1401" t="s">
        <v>638</v>
      </c>
      <c r="J415" s="1401" t="s">
        <v>633</v>
      </c>
      <c r="K415" s="1401" t="s">
        <v>654</v>
      </c>
      <c r="L415" s="1403" t="s">
        <v>650</v>
      </c>
    </row>
    <row r="416" spans="8:12" ht="18" hidden="1">
      <c r="H416" s="1404">
        <v>500126</v>
      </c>
      <c r="I416" s="1401" t="s">
        <v>632</v>
      </c>
      <c r="J416" s="1401" t="s">
        <v>633</v>
      </c>
      <c r="K416" s="1401" t="s">
        <v>664</v>
      </c>
      <c r="L416" s="1403" t="s">
        <v>635</v>
      </c>
    </row>
    <row r="417" spans="8:12" ht="18" hidden="1">
      <c r="H417" s="1404">
        <v>500128</v>
      </c>
      <c r="I417" s="1401" t="s">
        <v>643</v>
      </c>
      <c r="J417" s="1401" t="s">
        <v>633</v>
      </c>
      <c r="K417" s="1401" t="s">
        <v>634</v>
      </c>
      <c r="L417" s="1403" t="s">
        <v>635</v>
      </c>
    </row>
    <row r="418" spans="8:12" ht="18" hidden="1">
      <c r="H418" s="1404">
        <v>500149</v>
      </c>
      <c r="I418" s="1401" t="s">
        <v>638</v>
      </c>
      <c r="J418" s="1401" t="s">
        <v>633</v>
      </c>
      <c r="K418" s="1401" t="s">
        <v>668</v>
      </c>
      <c r="L418" s="1403" t="s">
        <v>650</v>
      </c>
    </row>
    <row r="419" spans="8:12" ht="18" hidden="1">
      <c r="H419" s="1404">
        <v>500155</v>
      </c>
      <c r="I419" s="1401" t="s">
        <v>638</v>
      </c>
      <c r="J419" s="1401" t="s">
        <v>633</v>
      </c>
      <c r="K419" s="1401" t="s">
        <v>668</v>
      </c>
      <c r="L419" s="1403" t="s">
        <v>650</v>
      </c>
    </row>
    <row r="420" spans="8:12" ht="18" hidden="1">
      <c r="H420" s="1404">
        <v>500158</v>
      </c>
      <c r="I420" s="1401" t="s">
        <v>638</v>
      </c>
      <c r="J420" s="1401" t="s">
        <v>633</v>
      </c>
      <c r="K420" s="1401" t="s">
        <v>668</v>
      </c>
      <c r="L420" s="1403" t="s">
        <v>650</v>
      </c>
    </row>
    <row r="421" spans="8:12" ht="18" hidden="1">
      <c r="H421" s="1404">
        <v>500182</v>
      </c>
      <c r="I421" s="1401" t="s">
        <v>638</v>
      </c>
      <c r="J421" s="1401" t="s">
        <v>633</v>
      </c>
      <c r="K421" s="1401" t="s">
        <v>639</v>
      </c>
      <c r="L421" s="1403" t="s">
        <v>640</v>
      </c>
    </row>
    <row r="422" spans="8:12" ht="18" hidden="1">
      <c r="H422" s="1404">
        <v>500203</v>
      </c>
      <c r="I422" s="1401" t="s">
        <v>638</v>
      </c>
      <c r="J422" s="1401" t="s">
        <v>633</v>
      </c>
      <c r="K422" s="1401" t="s">
        <v>639</v>
      </c>
      <c r="L422" s="1403" t="s">
        <v>640</v>
      </c>
    </row>
    <row r="423" spans="8:12" ht="18" hidden="1">
      <c r="H423" s="1404">
        <v>500206</v>
      </c>
      <c r="I423" s="1401" t="s">
        <v>648</v>
      </c>
      <c r="J423" s="1401" t="s">
        <v>633</v>
      </c>
      <c r="K423" s="1401" t="s">
        <v>649</v>
      </c>
      <c r="L423" s="1403" t="s">
        <v>650</v>
      </c>
    </row>
    <row r="424" spans="8:12" ht="18" hidden="1">
      <c r="H424" s="1404">
        <v>500208</v>
      </c>
      <c r="I424" s="1401" t="s">
        <v>653</v>
      </c>
      <c r="J424" s="1401" t="s">
        <v>633</v>
      </c>
      <c r="K424" s="1401" t="s">
        <v>639</v>
      </c>
      <c r="L424" s="1403" t="s">
        <v>650</v>
      </c>
    </row>
    <row r="425" spans="8:12" ht="18" hidden="1">
      <c r="H425" s="1404">
        <v>500210</v>
      </c>
      <c r="I425" s="1401" t="s">
        <v>653</v>
      </c>
      <c r="J425" s="1401" t="s">
        <v>633</v>
      </c>
      <c r="K425" s="1401" t="s">
        <v>639</v>
      </c>
      <c r="L425" s="1403" t="s">
        <v>650</v>
      </c>
    </row>
    <row r="426" spans="8:12" ht="18" hidden="1">
      <c r="H426" s="1404">
        <v>500222</v>
      </c>
      <c r="I426" s="1401" t="s">
        <v>638</v>
      </c>
      <c r="J426" s="1401" t="s">
        <v>633</v>
      </c>
      <c r="K426" s="1401" t="s">
        <v>654</v>
      </c>
      <c r="L426" s="1403" t="s">
        <v>650</v>
      </c>
    </row>
    <row r="427" spans="8:12" ht="18" hidden="1">
      <c r="H427" s="1404">
        <v>500224</v>
      </c>
      <c r="I427" s="1401" t="s">
        <v>638</v>
      </c>
      <c r="J427" s="1401" t="s">
        <v>633</v>
      </c>
      <c r="K427" s="1401" t="s">
        <v>654</v>
      </c>
      <c r="L427" s="1403" t="s">
        <v>650</v>
      </c>
    </row>
    <row r="428" spans="8:12" ht="18" hidden="1">
      <c r="H428" s="1404">
        <v>500226</v>
      </c>
      <c r="I428" s="1401" t="s">
        <v>632</v>
      </c>
      <c r="J428" s="1401" t="s">
        <v>633</v>
      </c>
      <c r="K428" s="1401" t="s">
        <v>664</v>
      </c>
      <c r="L428" s="1403" t="s">
        <v>635</v>
      </c>
    </row>
    <row r="429" spans="8:12" ht="18" hidden="1">
      <c r="H429" s="1404">
        <v>500248</v>
      </c>
      <c r="I429" s="1401" t="s">
        <v>648</v>
      </c>
      <c r="J429" s="1401" t="s">
        <v>633</v>
      </c>
      <c r="K429" s="1401" t="s">
        <v>649</v>
      </c>
      <c r="L429" s="1403" t="s">
        <v>650</v>
      </c>
    </row>
    <row r="430" spans="8:12" ht="18" hidden="1">
      <c r="H430" s="1404">
        <v>500249</v>
      </c>
      <c r="I430" s="1401" t="s">
        <v>648</v>
      </c>
      <c r="J430" s="1401" t="s">
        <v>633</v>
      </c>
      <c r="K430" s="1401" t="s">
        <v>649</v>
      </c>
      <c r="L430" s="1403" t="s">
        <v>650</v>
      </c>
    </row>
    <row r="431" spans="8:12" ht="18" hidden="1">
      <c r="H431" s="1404">
        <v>500256</v>
      </c>
      <c r="I431" s="1401" t="s">
        <v>648</v>
      </c>
      <c r="J431" s="1401" t="s">
        <v>633</v>
      </c>
      <c r="K431" s="1401" t="s">
        <v>634</v>
      </c>
      <c r="L431" s="1403" t="s">
        <v>635</v>
      </c>
    </row>
    <row r="432" spans="8:12" ht="18" hidden="1">
      <c r="H432" s="1404">
        <v>500262</v>
      </c>
      <c r="I432" s="1401" t="s">
        <v>632</v>
      </c>
      <c r="J432" s="1401" t="s">
        <v>633</v>
      </c>
      <c r="K432" s="1401" t="s">
        <v>649</v>
      </c>
      <c r="L432" s="1403" t="s">
        <v>650</v>
      </c>
    </row>
    <row r="433" spans="8:12" ht="18" hidden="1">
      <c r="H433" s="1404">
        <v>500269</v>
      </c>
      <c r="I433" s="1401" t="s">
        <v>655</v>
      </c>
      <c r="J433" s="1401" t="s">
        <v>633</v>
      </c>
      <c r="K433" s="1401" t="s">
        <v>656</v>
      </c>
      <c r="L433" s="1403" t="s">
        <v>659</v>
      </c>
    </row>
    <row r="434" spans="8:12" ht="18" hidden="1">
      <c r="H434" s="1404">
        <v>500271</v>
      </c>
      <c r="I434" s="1401" t="s">
        <v>648</v>
      </c>
      <c r="J434" s="1401" t="s">
        <v>633</v>
      </c>
      <c r="K434" s="1401" t="s">
        <v>634</v>
      </c>
      <c r="L434" s="1403" t="s">
        <v>635</v>
      </c>
    </row>
    <row r="435" spans="8:12" ht="18" hidden="1">
      <c r="H435" s="1404">
        <v>500275</v>
      </c>
      <c r="I435" s="1401" t="s">
        <v>632</v>
      </c>
      <c r="J435" s="1401" t="s">
        <v>633</v>
      </c>
      <c r="K435" s="1401" t="s">
        <v>649</v>
      </c>
      <c r="L435" s="1403" t="s">
        <v>650</v>
      </c>
    </row>
    <row r="436" spans="8:12" ht="18" hidden="1">
      <c r="H436" s="1404">
        <v>500279</v>
      </c>
      <c r="I436" s="1401" t="s">
        <v>632</v>
      </c>
      <c r="J436" s="1401" t="s">
        <v>633</v>
      </c>
      <c r="K436" s="1401" t="s">
        <v>649</v>
      </c>
      <c r="L436" s="1403" t="s">
        <v>650</v>
      </c>
    </row>
    <row r="437" spans="8:12" ht="18" hidden="1">
      <c r="H437" s="1404">
        <v>500281</v>
      </c>
      <c r="I437" s="1401" t="s">
        <v>632</v>
      </c>
      <c r="J437" s="1401" t="s">
        <v>633</v>
      </c>
      <c r="K437" s="1401" t="s">
        <v>649</v>
      </c>
      <c r="L437" s="1403" t="s">
        <v>650</v>
      </c>
    </row>
    <row r="438" spans="8:12" ht="18" hidden="1">
      <c r="H438" s="1404">
        <v>500296</v>
      </c>
      <c r="I438" s="1401" t="s">
        <v>638</v>
      </c>
      <c r="J438" s="1401" t="s">
        <v>633</v>
      </c>
      <c r="K438" s="1401" t="s">
        <v>654</v>
      </c>
      <c r="L438" s="1403" t="s">
        <v>650</v>
      </c>
    </row>
    <row r="439" spans="8:12" ht="18" hidden="1">
      <c r="H439" s="1404">
        <v>500304</v>
      </c>
      <c r="I439" s="1401" t="s">
        <v>632</v>
      </c>
      <c r="J439" s="1401" t="s">
        <v>633</v>
      </c>
      <c r="K439" s="1401" t="s">
        <v>664</v>
      </c>
      <c r="L439" s="1403" t="s">
        <v>635</v>
      </c>
    </row>
    <row r="440" spans="8:12" ht="18" hidden="1">
      <c r="H440" s="1404">
        <v>500311</v>
      </c>
      <c r="I440" s="1401" t="s">
        <v>632</v>
      </c>
      <c r="J440" s="1401" t="s">
        <v>633</v>
      </c>
      <c r="K440" s="1401" t="s">
        <v>649</v>
      </c>
      <c r="L440" s="1403" t="s">
        <v>650</v>
      </c>
    </row>
    <row r="441" spans="8:12" ht="18" hidden="1">
      <c r="H441" s="1404">
        <v>500315</v>
      </c>
      <c r="I441" s="1401" t="s">
        <v>632</v>
      </c>
      <c r="J441" s="1401" t="s">
        <v>633</v>
      </c>
      <c r="K441" s="1401" t="s">
        <v>649</v>
      </c>
      <c r="L441" s="1403" t="s">
        <v>650</v>
      </c>
    </row>
    <row r="442" spans="8:12" ht="18" hidden="1">
      <c r="H442" s="1404">
        <v>500317</v>
      </c>
      <c r="I442" s="1401" t="s">
        <v>632</v>
      </c>
      <c r="J442" s="1401" t="s">
        <v>633</v>
      </c>
      <c r="K442" s="1401" t="s">
        <v>664</v>
      </c>
      <c r="L442" s="1403" t="s">
        <v>635</v>
      </c>
    </row>
    <row r="443" spans="8:12" ht="18" hidden="1">
      <c r="H443" s="1404">
        <v>500328</v>
      </c>
      <c r="I443" s="1401" t="s">
        <v>632</v>
      </c>
      <c r="J443" s="1401" t="s">
        <v>633</v>
      </c>
      <c r="K443" s="1401" t="s">
        <v>649</v>
      </c>
      <c r="L443" s="1403" t="s">
        <v>650</v>
      </c>
    </row>
    <row r="444" spans="8:12" ht="18" hidden="1">
      <c r="H444" s="1404">
        <v>500350</v>
      </c>
      <c r="I444" s="1401" t="s">
        <v>638</v>
      </c>
      <c r="J444" s="1401" t="s">
        <v>633</v>
      </c>
      <c r="K444" s="1401" t="s">
        <v>654</v>
      </c>
      <c r="L444" s="1403" t="s">
        <v>650</v>
      </c>
    </row>
    <row r="445" spans="8:12" ht="18" hidden="1">
      <c r="H445" s="1404">
        <v>500381</v>
      </c>
      <c r="I445" s="1401" t="s">
        <v>648</v>
      </c>
      <c r="J445" s="1401" t="s">
        <v>633</v>
      </c>
      <c r="K445" s="1401" t="s">
        <v>649</v>
      </c>
      <c r="L445" s="1403" t="s">
        <v>650</v>
      </c>
    </row>
    <row r="446" spans="8:12" ht="18" hidden="1">
      <c r="H446" s="1404">
        <v>500415</v>
      </c>
      <c r="I446" s="1401" t="s">
        <v>638</v>
      </c>
      <c r="J446" s="1401" t="s">
        <v>633</v>
      </c>
      <c r="K446" s="1401" t="s">
        <v>651</v>
      </c>
      <c r="L446" s="1403" t="s">
        <v>652</v>
      </c>
    </row>
    <row r="447" spans="8:12" ht="18" hidden="1">
      <c r="H447" s="1404">
        <v>500472</v>
      </c>
      <c r="I447" s="1401" t="s">
        <v>632</v>
      </c>
      <c r="J447" s="1401" t="s">
        <v>633</v>
      </c>
      <c r="K447" s="1401" t="s">
        <v>649</v>
      </c>
      <c r="L447" s="1403" t="s">
        <v>650</v>
      </c>
    </row>
    <row r="448" spans="8:12" ht="18" hidden="1">
      <c r="H448" s="1404">
        <v>500475</v>
      </c>
      <c r="I448" s="1401" t="s">
        <v>643</v>
      </c>
      <c r="J448" s="1401" t="s">
        <v>633</v>
      </c>
      <c r="K448" s="1401" t="s">
        <v>649</v>
      </c>
      <c r="L448" s="1403" t="s">
        <v>650</v>
      </c>
    </row>
    <row r="449" spans="8:12" ht="18" hidden="1">
      <c r="H449" s="1404">
        <v>500477</v>
      </c>
      <c r="I449" s="1401" t="s">
        <v>643</v>
      </c>
      <c r="J449" s="1401" t="s">
        <v>633</v>
      </c>
      <c r="K449" s="1401" t="s">
        <v>634</v>
      </c>
      <c r="L449" s="1403" t="s">
        <v>635</v>
      </c>
    </row>
    <row r="450" spans="8:12" ht="18" hidden="1">
      <c r="H450" s="1404">
        <v>500488</v>
      </c>
      <c r="I450" s="1401" t="s">
        <v>653</v>
      </c>
      <c r="J450" s="1401" t="s">
        <v>633</v>
      </c>
      <c r="K450" s="1401" t="s">
        <v>639</v>
      </c>
      <c r="L450" s="1403" t="s">
        <v>650</v>
      </c>
    </row>
    <row r="451" spans="8:12" ht="18" hidden="1">
      <c r="H451" s="1404">
        <v>500509</v>
      </c>
      <c r="I451" s="1401" t="s">
        <v>638</v>
      </c>
      <c r="J451" s="1401" t="s">
        <v>633</v>
      </c>
      <c r="K451" s="1401" t="s">
        <v>651</v>
      </c>
      <c r="L451" s="1403" t="s">
        <v>652</v>
      </c>
    </row>
    <row r="452" spans="8:12" ht="18" hidden="1">
      <c r="H452" s="1404">
        <v>500517</v>
      </c>
      <c r="I452" s="1401" t="s">
        <v>653</v>
      </c>
      <c r="J452" s="1401" t="s">
        <v>633</v>
      </c>
      <c r="K452" s="1401" t="s">
        <v>639</v>
      </c>
      <c r="L452" s="1403" t="s">
        <v>650</v>
      </c>
    </row>
    <row r="453" spans="8:12" ht="18" hidden="1">
      <c r="H453" s="1404">
        <v>500518</v>
      </c>
      <c r="I453" s="1401" t="s">
        <v>653</v>
      </c>
      <c r="J453" s="1401" t="s">
        <v>633</v>
      </c>
      <c r="K453" s="1401" t="s">
        <v>639</v>
      </c>
      <c r="L453" s="1403" t="s">
        <v>650</v>
      </c>
    </row>
    <row r="454" spans="8:12" ht="18" hidden="1">
      <c r="H454" s="1404">
        <v>500531</v>
      </c>
      <c r="I454" s="1401" t="s">
        <v>632</v>
      </c>
      <c r="J454" s="1401" t="s">
        <v>633</v>
      </c>
      <c r="K454" s="1401" t="s">
        <v>634</v>
      </c>
      <c r="L454" s="1403" t="s">
        <v>635</v>
      </c>
    </row>
    <row r="455" spans="8:12" ht="18" hidden="1">
      <c r="H455" s="1404">
        <v>500535</v>
      </c>
      <c r="I455" s="1401" t="s">
        <v>655</v>
      </c>
      <c r="J455" s="1401" t="s">
        <v>633</v>
      </c>
      <c r="K455" s="1401" t="s">
        <v>654</v>
      </c>
      <c r="L455" s="1403" t="s">
        <v>659</v>
      </c>
    </row>
    <row r="456" spans="8:12" ht="18" hidden="1">
      <c r="H456" s="1404">
        <v>500536</v>
      </c>
      <c r="I456" s="1401" t="s">
        <v>632</v>
      </c>
      <c r="J456" s="1401" t="s">
        <v>633</v>
      </c>
      <c r="K456" s="1401" t="s">
        <v>649</v>
      </c>
      <c r="L456" s="1403" t="s">
        <v>650</v>
      </c>
    </row>
    <row r="457" spans="8:12" ht="18" hidden="1">
      <c r="H457" s="1404">
        <v>500549</v>
      </c>
      <c r="I457" s="1401" t="s">
        <v>632</v>
      </c>
      <c r="J457" s="1401" t="s">
        <v>633</v>
      </c>
      <c r="K457" s="1401" t="s">
        <v>649</v>
      </c>
      <c r="L457" s="1403" t="s">
        <v>650</v>
      </c>
    </row>
    <row r="458" spans="8:12" ht="18" hidden="1">
      <c r="H458" s="1404">
        <v>500580</v>
      </c>
      <c r="I458" s="1401" t="s">
        <v>648</v>
      </c>
      <c r="J458" s="1401" t="s">
        <v>633</v>
      </c>
      <c r="K458" s="1401" t="s">
        <v>634</v>
      </c>
      <c r="L458" s="1403" t="s">
        <v>635</v>
      </c>
    </row>
    <row r="459" spans="8:12" ht="18" hidden="1">
      <c r="H459" s="1404">
        <v>500591</v>
      </c>
      <c r="I459" s="1401" t="s">
        <v>632</v>
      </c>
      <c r="J459" s="1401" t="s">
        <v>633</v>
      </c>
      <c r="K459" s="1401" t="s">
        <v>649</v>
      </c>
      <c r="L459" s="1403" t="s">
        <v>650</v>
      </c>
    </row>
    <row r="460" spans="8:12" ht="18" hidden="1">
      <c r="H460" s="1404">
        <v>500592</v>
      </c>
      <c r="I460" s="1401" t="s">
        <v>632</v>
      </c>
      <c r="J460" s="1401" t="s">
        <v>633</v>
      </c>
      <c r="K460" s="1401" t="s">
        <v>649</v>
      </c>
      <c r="L460" s="1403" t="s">
        <v>650</v>
      </c>
    </row>
    <row r="461" spans="8:12" ht="18" hidden="1">
      <c r="H461" s="1404">
        <v>500602</v>
      </c>
      <c r="I461" s="1401" t="s">
        <v>653</v>
      </c>
      <c r="J461" s="1401" t="s">
        <v>633</v>
      </c>
      <c r="K461" s="1401" t="s">
        <v>639</v>
      </c>
      <c r="L461" s="1403" t="s">
        <v>650</v>
      </c>
    </row>
    <row r="462" spans="8:12" ht="18" hidden="1">
      <c r="H462" s="1404">
        <v>500608</v>
      </c>
      <c r="I462" s="1401" t="s">
        <v>643</v>
      </c>
      <c r="J462" s="1401" t="s">
        <v>633</v>
      </c>
      <c r="K462" s="1401" t="s">
        <v>649</v>
      </c>
      <c r="L462" s="1403" t="s">
        <v>650</v>
      </c>
    </row>
    <row r="463" spans="8:12" ht="18" hidden="1">
      <c r="H463" s="1404">
        <v>500609</v>
      </c>
      <c r="I463" s="1401" t="s">
        <v>653</v>
      </c>
      <c r="J463" s="1401" t="s">
        <v>633</v>
      </c>
      <c r="K463" s="1401" t="s">
        <v>639</v>
      </c>
      <c r="L463" s="1403" t="s">
        <v>650</v>
      </c>
    </row>
    <row r="464" spans="8:12" ht="18" hidden="1">
      <c r="H464" s="1404">
        <v>500611</v>
      </c>
      <c r="I464" s="1401" t="s">
        <v>638</v>
      </c>
      <c r="J464" s="1401" t="s">
        <v>633</v>
      </c>
      <c r="K464" s="1401" t="s">
        <v>645</v>
      </c>
      <c r="L464" s="1403" t="s">
        <v>646</v>
      </c>
    </row>
    <row r="465" spans="8:12" ht="18" hidden="1">
      <c r="H465" s="1404">
        <v>500618</v>
      </c>
      <c r="I465" s="1401" t="s">
        <v>648</v>
      </c>
      <c r="J465" s="1401" t="s">
        <v>633</v>
      </c>
      <c r="K465" s="1401" t="s">
        <v>634</v>
      </c>
      <c r="L465" s="1403" t="s">
        <v>635</v>
      </c>
    </row>
    <row r="466" spans="8:12" ht="18" hidden="1">
      <c r="H466" s="1404">
        <v>500640</v>
      </c>
      <c r="I466" s="1401" t="s">
        <v>655</v>
      </c>
      <c r="J466" s="1401" t="s">
        <v>633</v>
      </c>
      <c r="K466" s="1401" t="s">
        <v>654</v>
      </c>
      <c r="L466" s="1403" t="s">
        <v>659</v>
      </c>
    </row>
    <row r="467" spans="8:12" ht="18" hidden="1">
      <c r="H467" s="1404">
        <v>500649</v>
      </c>
      <c r="I467" s="1401" t="s">
        <v>638</v>
      </c>
      <c r="J467" s="1401" t="s">
        <v>633</v>
      </c>
      <c r="K467" s="1401" t="s">
        <v>645</v>
      </c>
      <c r="L467" s="1403" t="s">
        <v>646</v>
      </c>
    </row>
    <row r="468" spans="8:12" ht="18" hidden="1">
      <c r="H468" s="1404">
        <v>500662</v>
      </c>
      <c r="I468" s="1401" t="s">
        <v>638</v>
      </c>
      <c r="J468" s="1401" t="s">
        <v>633</v>
      </c>
      <c r="K468" s="1401" t="s">
        <v>645</v>
      </c>
      <c r="L468" s="1403" t="s">
        <v>646</v>
      </c>
    </row>
    <row r="469" spans="8:12" ht="18" hidden="1">
      <c r="H469" s="1404">
        <v>500669</v>
      </c>
      <c r="I469" s="1401" t="s">
        <v>638</v>
      </c>
      <c r="J469" s="1401" t="s">
        <v>633</v>
      </c>
      <c r="K469" s="1401" t="s">
        <v>654</v>
      </c>
      <c r="L469" s="1403" t="s">
        <v>650</v>
      </c>
    </row>
    <row r="470" spans="8:12" ht="18" hidden="1">
      <c r="H470" s="1404">
        <v>500673</v>
      </c>
      <c r="I470" s="1401" t="s">
        <v>638</v>
      </c>
      <c r="J470" s="1401" t="s">
        <v>633</v>
      </c>
      <c r="K470" s="1401" t="s">
        <v>654</v>
      </c>
      <c r="L470" s="1403" t="s">
        <v>650</v>
      </c>
    </row>
    <row r="471" spans="8:12" ht="18" hidden="1">
      <c r="H471" s="1404">
        <v>500675</v>
      </c>
      <c r="I471" s="1401" t="s">
        <v>638</v>
      </c>
      <c r="J471" s="1401" t="s">
        <v>633</v>
      </c>
      <c r="K471" s="1401" t="s">
        <v>654</v>
      </c>
      <c r="L471" s="1403" t="s">
        <v>650</v>
      </c>
    </row>
    <row r="472" spans="8:12" ht="18" hidden="1">
      <c r="H472" s="1404">
        <v>500681</v>
      </c>
      <c r="I472" s="1401" t="s">
        <v>653</v>
      </c>
      <c r="J472" s="1401" t="s">
        <v>633</v>
      </c>
      <c r="K472" s="1401" t="s">
        <v>639</v>
      </c>
      <c r="L472" s="1403" t="s">
        <v>650</v>
      </c>
    </row>
    <row r="473" spans="8:12" ht="18" hidden="1">
      <c r="H473" s="1404">
        <v>500686</v>
      </c>
      <c r="I473" s="1401" t="s">
        <v>648</v>
      </c>
      <c r="J473" s="1401" t="s">
        <v>633</v>
      </c>
      <c r="K473" s="1401" t="s">
        <v>634</v>
      </c>
      <c r="L473" s="1403" t="s">
        <v>635</v>
      </c>
    </row>
    <row r="474" spans="8:12" ht="18" hidden="1">
      <c r="H474" s="1404">
        <v>500688</v>
      </c>
      <c r="I474" s="1401" t="s">
        <v>653</v>
      </c>
      <c r="J474" s="1401" t="s">
        <v>633</v>
      </c>
      <c r="K474" s="1401" t="s">
        <v>639</v>
      </c>
      <c r="L474" s="1403" t="s">
        <v>650</v>
      </c>
    </row>
    <row r="475" spans="8:12" ht="18" hidden="1">
      <c r="H475" s="1404">
        <v>500691</v>
      </c>
      <c r="I475" s="1401" t="s">
        <v>643</v>
      </c>
      <c r="J475" s="1401" t="s">
        <v>633</v>
      </c>
      <c r="K475" s="1401" t="s">
        <v>649</v>
      </c>
      <c r="L475" s="1403" t="s">
        <v>650</v>
      </c>
    </row>
    <row r="476" spans="8:12" ht="18" hidden="1">
      <c r="H476" s="1404">
        <v>500697</v>
      </c>
      <c r="I476" s="1401" t="s">
        <v>643</v>
      </c>
      <c r="J476" s="1401" t="s">
        <v>633</v>
      </c>
      <c r="K476" s="1401" t="s">
        <v>649</v>
      </c>
      <c r="L476" s="1403" t="s">
        <v>650</v>
      </c>
    </row>
    <row r="477" spans="8:12" ht="18" hidden="1">
      <c r="H477" s="1404">
        <v>500705</v>
      </c>
      <c r="I477" s="1401" t="s">
        <v>653</v>
      </c>
      <c r="J477" s="1401" t="s">
        <v>633</v>
      </c>
      <c r="K477" s="1401" t="s">
        <v>639</v>
      </c>
      <c r="L477" s="1403" t="s">
        <v>650</v>
      </c>
    </row>
    <row r="478" spans="8:12" ht="18" hidden="1">
      <c r="H478" s="1404">
        <v>500707</v>
      </c>
      <c r="I478" s="1401" t="s">
        <v>632</v>
      </c>
      <c r="J478" s="1401" t="s">
        <v>633</v>
      </c>
      <c r="K478" s="1401" t="s">
        <v>649</v>
      </c>
      <c r="L478" s="1403" t="s">
        <v>650</v>
      </c>
    </row>
    <row r="479" spans="8:12" ht="18" hidden="1">
      <c r="H479" s="1404">
        <v>500708</v>
      </c>
      <c r="I479" s="1401" t="s">
        <v>632</v>
      </c>
      <c r="J479" s="1401" t="s">
        <v>633</v>
      </c>
      <c r="K479" s="1401" t="s">
        <v>649</v>
      </c>
      <c r="L479" s="1403" t="s">
        <v>650</v>
      </c>
    </row>
    <row r="480" spans="8:12" ht="18" hidden="1">
      <c r="H480" s="1404">
        <v>500736</v>
      </c>
      <c r="I480" s="1401" t="s">
        <v>638</v>
      </c>
      <c r="J480" s="1401" t="s">
        <v>633</v>
      </c>
      <c r="K480" s="1401" t="s">
        <v>639</v>
      </c>
      <c r="L480" s="1403" t="s">
        <v>640</v>
      </c>
    </row>
    <row r="481" spans="8:12" ht="18" hidden="1">
      <c r="H481" s="1404">
        <v>500747</v>
      </c>
      <c r="I481" s="1401" t="s">
        <v>653</v>
      </c>
      <c r="J481" s="1401" t="s">
        <v>633</v>
      </c>
      <c r="K481" s="1401" t="s">
        <v>639</v>
      </c>
      <c r="L481" s="1403" t="s">
        <v>650</v>
      </c>
    </row>
    <row r="482" spans="8:12" ht="18" hidden="1">
      <c r="H482" s="1404">
        <v>500777</v>
      </c>
      <c r="I482" s="1401" t="s">
        <v>648</v>
      </c>
      <c r="J482" s="1401" t="s">
        <v>633</v>
      </c>
      <c r="K482" s="1401" t="s">
        <v>649</v>
      </c>
      <c r="L482" s="1403" t="s">
        <v>650</v>
      </c>
    </row>
    <row r="483" spans="8:12" ht="18" hidden="1">
      <c r="H483" s="1404">
        <v>500784</v>
      </c>
      <c r="I483" s="1401" t="s">
        <v>643</v>
      </c>
      <c r="J483" s="1401" t="s">
        <v>633</v>
      </c>
      <c r="K483" s="1401" t="s">
        <v>649</v>
      </c>
      <c r="L483" s="1403" t="s">
        <v>650</v>
      </c>
    </row>
    <row r="484" spans="8:12" ht="18" hidden="1">
      <c r="H484" s="1404">
        <v>500791</v>
      </c>
      <c r="I484" s="1401" t="s">
        <v>648</v>
      </c>
      <c r="J484" s="1401" t="s">
        <v>633</v>
      </c>
      <c r="K484" s="1401" t="s">
        <v>649</v>
      </c>
      <c r="L484" s="1403" t="s">
        <v>650</v>
      </c>
    </row>
    <row r="485" spans="8:12" ht="18" hidden="1">
      <c r="H485" s="1404">
        <v>500792</v>
      </c>
      <c r="I485" s="1401" t="s">
        <v>648</v>
      </c>
      <c r="J485" s="1401" t="s">
        <v>633</v>
      </c>
      <c r="K485" s="1401" t="s">
        <v>649</v>
      </c>
      <c r="L485" s="1403" t="s">
        <v>650</v>
      </c>
    </row>
    <row r="486" spans="8:12" ht="18" hidden="1">
      <c r="H486" s="1404">
        <v>500799</v>
      </c>
      <c r="I486" s="1401" t="s">
        <v>653</v>
      </c>
      <c r="J486" s="1401" t="s">
        <v>633</v>
      </c>
      <c r="K486" s="1401" t="s">
        <v>639</v>
      </c>
      <c r="L486" s="1403" t="s">
        <v>650</v>
      </c>
    </row>
    <row r="487" spans="8:12" ht="18" hidden="1">
      <c r="H487" s="1404">
        <v>500807</v>
      </c>
      <c r="I487" s="1401" t="s">
        <v>632</v>
      </c>
      <c r="J487" s="1401" t="s">
        <v>633</v>
      </c>
      <c r="K487" s="1401" t="s">
        <v>649</v>
      </c>
      <c r="L487" s="1403" t="s">
        <v>650</v>
      </c>
    </row>
    <row r="488" spans="8:12" ht="18" hidden="1">
      <c r="H488" s="1404">
        <v>500813</v>
      </c>
      <c r="I488" s="1401" t="s">
        <v>653</v>
      </c>
      <c r="J488" s="1401" t="s">
        <v>633</v>
      </c>
      <c r="K488" s="1401" t="s">
        <v>639</v>
      </c>
      <c r="L488" s="1403" t="s">
        <v>650</v>
      </c>
    </row>
    <row r="489" spans="8:12" ht="18" hidden="1">
      <c r="H489" s="1404">
        <v>500830</v>
      </c>
      <c r="I489" s="1401" t="s">
        <v>632</v>
      </c>
      <c r="J489" s="1401" t="s">
        <v>633</v>
      </c>
      <c r="K489" s="1401" t="s">
        <v>649</v>
      </c>
      <c r="L489" s="1403" t="s">
        <v>650</v>
      </c>
    </row>
    <row r="490" spans="8:12" ht="18" hidden="1">
      <c r="H490" s="1404">
        <v>500834</v>
      </c>
      <c r="I490" s="1401" t="s">
        <v>653</v>
      </c>
      <c r="J490" s="1401" t="s">
        <v>633</v>
      </c>
      <c r="K490" s="1401" t="s">
        <v>639</v>
      </c>
      <c r="L490" s="1403" t="s">
        <v>650</v>
      </c>
    </row>
    <row r="491" spans="8:12" ht="18" hidden="1">
      <c r="H491" s="1404">
        <v>500835</v>
      </c>
      <c r="I491" s="1401" t="s">
        <v>653</v>
      </c>
      <c r="J491" s="1401" t="s">
        <v>633</v>
      </c>
      <c r="K491" s="1401" t="s">
        <v>639</v>
      </c>
      <c r="L491" s="1403" t="s">
        <v>650</v>
      </c>
    </row>
    <row r="492" spans="8:12" ht="18" hidden="1">
      <c r="H492" s="1404">
        <v>500848</v>
      </c>
      <c r="I492" s="1401" t="s">
        <v>632</v>
      </c>
      <c r="J492" s="1401" t="s">
        <v>633</v>
      </c>
      <c r="K492" s="1401" t="s">
        <v>664</v>
      </c>
      <c r="L492" s="1403" t="s">
        <v>635</v>
      </c>
    </row>
    <row r="493" spans="8:12" ht="18" hidden="1">
      <c r="H493" s="1404">
        <v>500851</v>
      </c>
      <c r="I493" s="1401" t="s">
        <v>632</v>
      </c>
      <c r="J493" s="1401" t="s">
        <v>633</v>
      </c>
      <c r="K493" s="1401" t="s">
        <v>634</v>
      </c>
      <c r="L493" s="1403" t="s">
        <v>635</v>
      </c>
    </row>
    <row r="494" spans="8:12" ht="18" hidden="1">
      <c r="H494" s="1404">
        <v>500861</v>
      </c>
      <c r="I494" s="1401" t="s">
        <v>653</v>
      </c>
      <c r="J494" s="1401" t="s">
        <v>633</v>
      </c>
      <c r="K494" s="1401" t="s">
        <v>639</v>
      </c>
      <c r="L494" s="1403" t="s">
        <v>650</v>
      </c>
    </row>
    <row r="495" spans="8:12" ht="18" hidden="1">
      <c r="H495" s="1404">
        <v>500863</v>
      </c>
      <c r="I495" s="1401" t="s">
        <v>638</v>
      </c>
      <c r="J495" s="1401" t="s">
        <v>633</v>
      </c>
      <c r="K495" s="1401" t="s">
        <v>645</v>
      </c>
      <c r="L495" s="1403" t="s">
        <v>646</v>
      </c>
    </row>
    <row r="496" spans="8:12" ht="18" hidden="1">
      <c r="H496" s="1404">
        <v>500884</v>
      </c>
      <c r="I496" s="1401" t="s">
        <v>638</v>
      </c>
      <c r="J496" s="1401" t="s">
        <v>633</v>
      </c>
      <c r="K496" s="1401" t="s">
        <v>639</v>
      </c>
      <c r="L496" s="1403" t="s">
        <v>640</v>
      </c>
    </row>
    <row r="497" spans="8:12" ht="18" hidden="1">
      <c r="H497" s="1404">
        <v>500886</v>
      </c>
      <c r="I497" s="1401" t="s">
        <v>667</v>
      </c>
      <c r="J497" s="1401">
        <v>23500886</v>
      </c>
      <c r="K497" s="1401" t="s">
        <v>639</v>
      </c>
      <c r="L497" s="1403" t="s">
        <v>650</v>
      </c>
    </row>
    <row r="498" spans="8:12" ht="18" hidden="1">
      <c r="H498" s="1404">
        <v>500906</v>
      </c>
      <c r="I498" s="1401" t="s">
        <v>638</v>
      </c>
      <c r="J498" s="1401" t="s">
        <v>633</v>
      </c>
      <c r="K498" s="1401" t="s">
        <v>639</v>
      </c>
      <c r="L498" s="1403" t="s">
        <v>640</v>
      </c>
    </row>
    <row r="499" spans="8:12" ht="18" hidden="1">
      <c r="H499" s="1404">
        <v>500911</v>
      </c>
      <c r="I499" s="1401" t="s">
        <v>638</v>
      </c>
      <c r="J499" s="1401" t="s">
        <v>633</v>
      </c>
      <c r="K499" s="1401" t="s">
        <v>639</v>
      </c>
      <c r="L499" s="1403" t="s">
        <v>640</v>
      </c>
    </row>
    <row r="500" spans="8:12" ht="18" hidden="1">
      <c r="H500" s="1404">
        <v>500912</v>
      </c>
      <c r="I500" s="1401" t="s">
        <v>638</v>
      </c>
      <c r="J500" s="1401" t="s">
        <v>633</v>
      </c>
      <c r="K500" s="1401" t="s">
        <v>639</v>
      </c>
      <c r="L500" s="1403" t="s">
        <v>640</v>
      </c>
    </row>
    <row r="501" spans="8:12" ht="18" hidden="1">
      <c r="H501" s="1404">
        <v>500915</v>
      </c>
      <c r="I501" s="1401" t="s">
        <v>638</v>
      </c>
      <c r="J501" s="1401" t="s">
        <v>633</v>
      </c>
      <c r="K501" s="1401" t="s">
        <v>639</v>
      </c>
      <c r="L501" s="1403" t="s">
        <v>640</v>
      </c>
    </row>
    <row r="502" spans="8:12" ht="18" hidden="1">
      <c r="H502" s="1404">
        <v>500916</v>
      </c>
      <c r="I502" s="1401" t="s">
        <v>638</v>
      </c>
      <c r="J502" s="1401" t="s">
        <v>633</v>
      </c>
      <c r="K502" s="1401" t="s">
        <v>639</v>
      </c>
      <c r="L502" s="1403" t="s">
        <v>640</v>
      </c>
    </row>
    <row r="503" spans="8:12" ht="18" hidden="1">
      <c r="H503" s="1404">
        <v>500917</v>
      </c>
      <c r="I503" s="1401" t="s">
        <v>638</v>
      </c>
      <c r="J503" s="1401" t="s">
        <v>633</v>
      </c>
      <c r="K503" s="1401" t="s">
        <v>639</v>
      </c>
      <c r="L503" s="1403" t="s">
        <v>640</v>
      </c>
    </row>
    <row r="504" spans="8:12" ht="18" hidden="1">
      <c r="H504" s="1404">
        <v>500920</v>
      </c>
      <c r="I504" s="1401" t="s">
        <v>638</v>
      </c>
      <c r="J504" s="1401" t="s">
        <v>633</v>
      </c>
      <c r="K504" s="1401" t="s">
        <v>639</v>
      </c>
      <c r="L504" s="1403" t="s">
        <v>640</v>
      </c>
    </row>
    <row r="505" spans="8:12" ht="18" hidden="1">
      <c r="H505" s="1404">
        <v>500921</v>
      </c>
      <c r="I505" s="1401" t="s">
        <v>638</v>
      </c>
      <c r="J505" s="1401" t="s">
        <v>633</v>
      </c>
      <c r="K505" s="1401" t="s">
        <v>639</v>
      </c>
      <c r="L505" s="1403" t="s">
        <v>640</v>
      </c>
    </row>
    <row r="506" spans="8:12" ht="18" hidden="1">
      <c r="H506" s="1404">
        <v>500923</v>
      </c>
      <c r="I506" s="1401" t="s">
        <v>638</v>
      </c>
      <c r="J506" s="1401" t="s">
        <v>633</v>
      </c>
      <c r="K506" s="1401" t="s">
        <v>639</v>
      </c>
      <c r="L506" s="1403" t="s">
        <v>640</v>
      </c>
    </row>
    <row r="507" spans="8:12" ht="18" hidden="1">
      <c r="H507" s="1404">
        <v>500926</v>
      </c>
      <c r="I507" s="1401" t="s">
        <v>638</v>
      </c>
      <c r="J507" s="1401" t="s">
        <v>633</v>
      </c>
      <c r="K507" s="1401" t="s">
        <v>639</v>
      </c>
      <c r="L507" s="1403" t="s">
        <v>640</v>
      </c>
    </row>
    <row r="508" spans="8:12" ht="18" hidden="1">
      <c r="H508" s="1404">
        <v>500952</v>
      </c>
      <c r="I508" s="1401" t="s">
        <v>653</v>
      </c>
      <c r="J508" s="1401" t="s">
        <v>633</v>
      </c>
      <c r="K508" s="1401" t="s">
        <v>639</v>
      </c>
      <c r="L508" s="1403" t="s">
        <v>650</v>
      </c>
    </row>
    <row r="509" spans="8:12" ht="18" hidden="1">
      <c r="H509" s="1404">
        <v>500977</v>
      </c>
      <c r="I509" s="1401" t="s">
        <v>632</v>
      </c>
      <c r="J509" s="1401" t="s">
        <v>633</v>
      </c>
      <c r="K509" s="1401" t="s">
        <v>634</v>
      </c>
      <c r="L509" s="1403" t="s">
        <v>635</v>
      </c>
    </row>
    <row r="510" spans="8:12" ht="18" hidden="1">
      <c r="H510" s="1404">
        <v>500990</v>
      </c>
      <c r="I510" s="1401" t="s">
        <v>663</v>
      </c>
      <c r="J510" s="1401">
        <v>23500990</v>
      </c>
      <c r="K510" s="1401" t="s">
        <v>639</v>
      </c>
      <c r="L510" s="1403" t="s">
        <v>650</v>
      </c>
    </row>
    <row r="511" spans="8:12" ht="18" hidden="1">
      <c r="H511" s="1404">
        <v>501004</v>
      </c>
      <c r="I511" s="1401" t="s">
        <v>653</v>
      </c>
      <c r="J511" s="1401" t="s">
        <v>633</v>
      </c>
      <c r="K511" s="1401" t="s">
        <v>665</v>
      </c>
      <c r="L511" s="1403" t="s">
        <v>650</v>
      </c>
    </row>
    <row r="512" spans="8:12" ht="18" hidden="1">
      <c r="H512" s="1404">
        <v>501037</v>
      </c>
      <c r="I512" s="1401" t="s">
        <v>632</v>
      </c>
      <c r="J512" s="1401" t="s">
        <v>633</v>
      </c>
      <c r="K512" s="1401" t="s">
        <v>649</v>
      </c>
      <c r="L512" s="1403" t="s">
        <v>650</v>
      </c>
    </row>
    <row r="513" spans="8:12" ht="18" hidden="1">
      <c r="H513" s="1404">
        <v>501043</v>
      </c>
      <c r="I513" s="1401" t="s">
        <v>653</v>
      </c>
      <c r="J513" s="1401" t="s">
        <v>633</v>
      </c>
      <c r="K513" s="1401" t="s">
        <v>639</v>
      </c>
      <c r="L513" s="1403" t="s">
        <v>650</v>
      </c>
    </row>
    <row r="514" spans="8:12" ht="18" hidden="1">
      <c r="H514" s="1404">
        <v>501044</v>
      </c>
      <c r="I514" s="1401" t="s">
        <v>653</v>
      </c>
      <c r="J514" s="1401" t="s">
        <v>633</v>
      </c>
      <c r="K514" s="1401" t="s">
        <v>639</v>
      </c>
      <c r="L514" s="1403" t="s">
        <v>650</v>
      </c>
    </row>
    <row r="515" spans="8:12" ht="18" hidden="1">
      <c r="H515" s="1404">
        <v>501047</v>
      </c>
      <c r="I515" s="1401" t="s">
        <v>653</v>
      </c>
      <c r="J515" s="1401" t="s">
        <v>633</v>
      </c>
      <c r="K515" s="1401" t="s">
        <v>639</v>
      </c>
      <c r="L515" s="1403" t="s">
        <v>650</v>
      </c>
    </row>
    <row r="516" spans="8:12" ht="18" hidden="1">
      <c r="H516" s="1404">
        <v>501048</v>
      </c>
      <c r="I516" s="1401" t="s">
        <v>638</v>
      </c>
      <c r="J516" s="1401" t="s">
        <v>633</v>
      </c>
      <c r="K516" s="1401" t="s">
        <v>668</v>
      </c>
      <c r="L516" s="1403" t="s">
        <v>650</v>
      </c>
    </row>
    <row r="517" spans="8:12" ht="18" hidden="1">
      <c r="H517" s="1404">
        <v>501049</v>
      </c>
      <c r="I517" s="1401" t="s">
        <v>638</v>
      </c>
      <c r="J517" s="1401" t="s">
        <v>633</v>
      </c>
      <c r="K517" s="1401" t="s">
        <v>668</v>
      </c>
      <c r="L517" s="1403" t="s">
        <v>650</v>
      </c>
    </row>
    <row r="518" spans="8:12" ht="18" hidden="1">
      <c r="H518" s="1404">
        <v>501054</v>
      </c>
      <c r="I518" s="1401" t="s">
        <v>643</v>
      </c>
      <c r="J518" s="1401" t="s">
        <v>633</v>
      </c>
      <c r="K518" s="1401" t="s">
        <v>634</v>
      </c>
      <c r="L518" s="1403" t="s">
        <v>635</v>
      </c>
    </row>
    <row r="519" spans="8:12" ht="18" hidden="1">
      <c r="H519" s="1404">
        <v>501057</v>
      </c>
      <c r="I519" s="1401" t="s">
        <v>663</v>
      </c>
      <c r="J519" s="1401">
        <v>23501057</v>
      </c>
      <c r="K519" s="1401" t="s">
        <v>649</v>
      </c>
      <c r="L519" s="1403" t="s">
        <v>650</v>
      </c>
    </row>
    <row r="520" spans="8:12" ht="18" hidden="1">
      <c r="H520" s="1404">
        <v>501060</v>
      </c>
      <c r="I520" s="1401" t="s">
        <v>632</v>
      </c>
      <c r="J520" s="1401" t="s">
        <v>633</v>
      </c>
      <c r="K520" s="1401" t="s">
        <v>664</v>
      </c>
      <c r="L520" s="1403" t="s">
        <v>659</v>
      </c>
    </row>
    <row r="521" spans="8:12" ht="18" hidden="1">
      <c r="H521" s="1404">
        <v>501061</v>
      </c>
      <c r="I521" s="1401" t="s">
        <v>632</v>
      </c>
      <c r="J521" s="1401" t="s">
        <v>633</v>
      </c>
      <c r="K521" s="1401" t="s">
        <v>664</v>
      </c>
      <c r="L521" s="1403" t="s">
        <v>659</v>
      </c>
    </row>
    <row r="522" spans="8:12" ht="18" hidden="1">
      <c r="H522" s="1404">
        <v>501063</v>
      </c>
      <c r="I522" s="1401" t="s">
        <v>632</v>
      </c>
      <c r="J522" s="1401" t="s">
        <v>633</v>
      </c>
      <c r="K522" s="1401" t="s">
        <v>664</v>
      </c>
      <c r="L522" s="1403" t="s">
        <v>659</v>
      </c>
    </row>
    <row r="523" spans="8:12" ht="18" hidden="1">
      <c r="H523" s="1404">
        <v>501064</v>
      </c>
      <c r="I523" s="1401" t="s">
        <v>632</v>
      </c>
      <c r="J523" s="1401" t="s">
        <v>633</v>
      </c>
      <c r="K523" s="1401" t="s">
        <v>664</v>
      </c>
      <c r="L523" s="1403" t="s">
        <v>659</v>
      </c>
    </row>
    <row r="524" spans="8:12" ht="18" hidden="1">
      <c r="H524" s="1404">
        <v>501065</v>
      </c>
      <c r="I524" s="1401" t="s">
        <v>632</v>
      </c>
      <c r="J524" s="1401" t="s">
        <v>633</v>
      </c>
      <c r="K524" s="1401" t="s">
        <v>664</v>
      </c>
      <c r="L524" s="1403" t="s">
        <v>659</v>
      </c>
    </row>
    <row r="525" spans="8:12" ht="18" hidden="1">
      <c r="H525" s="1404">
        <v>501066</v>
      </c>
      <c r="I525" s="1401" t="s">
        <v>632</v>
      </c>
      <c r="J525" s="1401" t="s">
        <v>633</v>
      </c>
      <c r="K525" s="1401" t="s">
        <v>664</v>
      </c>
      <c r="L525" s="1403" t="s">
        <v>659</v>
      </c>
    </row>
    <row r="526" spans="8:12" ht="18" hidden="1">
      <c r="H526" s="1404">
        <v>501067</v>
      </c>
      <c r="I526" s="1401" t="s">
        <v>638</v>
      </c>
      <c r="J526" s="1401" t="s">
        <v>633</v>
      </c>
      <c r="K526" s="1401" t="s">
        <v>651</v>
      </c>
      <c r="L526" s="1403" t="s">
        <v>652</v>
      </c>
    </row>
    <row r="527" spans="8:12" ht="18" hidden="1">
      <c r="H527" s="1404">
        <v>501072</v>
      </c>
      <c r="I527" s="1401" t="s">
        <v>663</v>
      </c>
      <c r="J527" s="1401">
        <v>23501072</v>
      </c>
      <c r="K527" s="1401" t="s">
        <v>649</v>
      </c>
      <c r="L527" s="1403" t="s">
        <v>650</v>
      </c>
    </row>
    <row r="528" spans="8:12" ht="18" hidden="1">
      <c r="H528" s="1404">
        <v>501080</v>
      </c>
      <c r="I528" s="1401" t="s">
        <v>648</v>
      </c>
      <c r="J528" s="1401" t="s">
        <v>633</v>
      </c>
      <c r="K528" s="1401" t="s">
        <v>634</v>
      </c>
      <c r="L528" s="1403" t="s">
        <v>635</v>
      </c>
    </row>
    <row r="529" spans="8:12" ht="18" hidden="1">
      <c r="H529" s="1404">
        <v>501122</v>
      </c>
      <c r="I529" s="1401" t="s">
        <v>648</v>
      </c>
      <c r="J529" s="1401" t="s">
        <v>633</v>
      </c>
      <c r="K529" s="1401" t="s">
        <v>649</v>
      </c>
      <c r="L529" s="1403" t="s">
        <v>650</v>
      </c>
    </row>
    <row r="530" spans="8:12" ht="18" hidden="1">
      <c r="H530" s="1404">
        <v>501124</v>
      </c>
      <c r="I530" s="1401" t="s">
        <v>632</v>
      </c>
      <c r="J530" s="1401" t="s">
        <v>633</v>
      </c>
      <c r="K530" s="1401" t="s">
        <v>664</v>
      </c>
      <c r="L530" s="1403" t="s">
        <v>635</v>
      </c>
    </row>
    <row r="531" spans="8:12" ht="18" hidden="1">
      <c r="H531" s="1404">
        <v>501128</v>
      </c>
      <c r="I531" s="1401" t="s">
        <v>653</v>
      </c>
      <c r="J531" s="1401" t="s">
        <v>633</v>
      </c>
      <c r="K531" s="1401" t="s">
        <v>639</v>
      </c>
      <c r="L531" s="1403" t="s">
        <v>650</v>
      </c>
    </row>
    <row r="532" spans="8:12" ht="18" hidden="1">
      <c r="H532" s="1404">
        <v>501129</v>
      </c>
      <c r="I532" s="1401" t="s">
        <v>653</v>
      </c>
      <c r="J532" s="1401" t="s">
        <v>633</v>
      </c>
      <c r="K532" s="1401" t="s">
        <v>639</v>
      </c>
      <c r="L532" s="1403" t="s">
        <v>650</v>
      </c>
    </row>
    <row r="533" spans="8:12" ht="18" hidden="1">
      <c r="H533" s="1404">
        <v>501130</v>
      </c>
      <c r="I533" s="1401" t="s">
        <v>632</v>
      </c>
      <c r="J533" s="1401" t="s">
        <v>633</v>
      </c>
      <c r="K533" s="1401" t="s">
        <v>634</v>
      </c>
      <c r="L533" s="1403" t="s">
        <v>635</v>
      </c>
    </row>
    <row r="534" spans="8:12" ht="18" hidden="1">
      <c r="H534" s="1404">
        <v>501138</v>
      </c>
      <c r="I534" s="1401" t="s">
        <v>638</v>
      </c>
      <c r="J534" s="1401" t="s">
        <v>633</v>
      </c>
      <c r="K534" s="1401" t="s">
        <v>654</v>
      </c>
      <c r="L534" s="1403" t="s">
        <v>650</v>
      </c>
    </row>
    <row r="535" spans="8:12" ht="18" hidden="1">
      <c r="H535" s="1404">
        <v>501140</v>
      </c>
      <c r="I535" s="1401" t="s">
        <v>638</v>
      </c>
      <c r="J535" s="1401" t="s">
        <v>633</v>
      </c>
      <c r="K535" s="1401" t="s">
        <v>654</v>
      </c>
      <c r="L535" s="1403" t="s">
        <v>650</v>
      </c>
    </row>
    <row r="536" spans="8:12" ht="18" hidden="1">
      <c r="H536" s="1404">
        <v>501142</v>
      </c>
      <c r="I536" s="1401" t="s">
        <v>653</v>
      </c>
      <c r="J536" s="1401" t="s">
        <v>633</v>
      </c>
      <c r="K536" s="1401" t="s">
        <v>639</v>
      </c>
      <c r="L536" s="1403" t="s">
        <v>650</v>
      </c>
    </row>
    <row r="537" spans="8:12" ht="18" hidden="1">
      <c r="H537" s="1404">
        <v>501146</v>
      </c>
      <c r="I537" s="1401" t="s">
        <v>653</v>
      </c>
      <c r="J537" s="1401" t="s">
        <v>633</v>
      </c>
      <c r="K537" s="1401" t="s">
        <v>639</v>
      </c>
      <c r="L537" s="1403" t="s">
        <v>650</v>
      </c>
    </row>
    <row r="538" spans="8:12" ht="18" hidden="1">
      <c r="H538" s="1404">
        <v>501148</v>
      </c>
      <c r="I538" s="1401" t="s">
        <v>653</v>
      </c>
      <c r="J538" s="1401" t="s">
        <v>633</v>
      </c>
      <c r="K538" s="1401" t="s">
        <v>639</v>
      </c>
      <c r="L538" s="1403" t="s">
        <v>650</v>
      </c>
    </row>
    <row r="539" spans="8:12" ht="18" hidden="1">
      <c r="H539" s="1404">
        <v>501150</v>
      </c>
      <c r="I539" s="1401" t="s">
        <v>653</v>
      </c>
      <c r="J539" s="1401" t="s">
        <v>633</v>
      </c>
      <c r="K539" s="1401" t="s">
        <v>639</v>
      </c>
      <c r="L539" s="1403" t="s">
        <v>650</v>
      </c>
    </row>
    <row r="540" spans="8:12" ht="18" hidden="1">
      <c r="H540" s="1404">
        <v>501152</v>
      </c>
      <c r="I540" s="1401" t="s">
        <v>653</v>
      </c>
      <c r="J540" s="1401" t="s">
        <v>633</v>
      </c>
      <c r="K540" s="1401" t="s">
        <v>639</v>
      </c>
      <c r="L540" s="1403" t="s">
        <v>650</v>
      </c>
    </row>
    <row r="541" spans="8:12" ht="18" hidden="1">
      <c r="H541" s="1404">
        <v>501153</v>
      </c>
      <c r="I541" s="1401" t="s">
        <v>653</v>
      </c>
      <c r="J541" s="1401" t="s">
        <v>633</v>
      </c>
      <c r="K541" s="1401" t="s">
        <v>639</v>
      </c>
      <c r="L541" s="1403" t="s">
        <v>650</v>
      </c>
    </row>
    <row r="542" spans="8:12" ht="18" hidden="1">
      <c r="H542" s="1404">
        <v>501158</v>
      </c>
      <c r="I542" s="1401" t="s">
        <v>653</v>
      </c>
      <c r="J542" s="1401" t="s">
        <v>633</v>
      </c>
      <c r="K542" s="1401" t="s">
        <v>639</v>
      </c>
      <c r="L542" s="1403" t="s">
        <v>650</v>
      </c>
    </row>
    <row r="543" spans="8:12" ht="18" hidden="1">
      <c r="H543" s="1404">
        <v>501159</v>
      </c>
      <c r="I543" s="1401" t="s">
        <v>653</v>
      </c>
      <c r="J543" s="1401" t="s">
        <v>633</v>
      </c>
      <c r="K543" s="1401" t="s">
        <v>639</v>
      </c>
      <c r="L543" s="1403" t="s">
        <v>650</v>
      </c>
    </row>
    <row r="544" spans="8:12" ht="18" hidden="1">
      <c r="H544" s="1404">
        <v>501160</v>
      </c>
      <c r="I544" s="1401" t="s">
        <v>653</v>
      </c>
      <c r="J544" s="1401" t="s">
        <v>633</v>
      </c>
      <c r="K544" s="1401" t="s">
        <v>639</v>
      </c>
      <c r="L544" s="1403" t="s">
        <v>650</v>
      </c>
    </row>
    <row r="545" spans="8:12" ht="18" hidden="1">
      <c r="H545" s="1404">
        <v>501165</v>
      </c>
      <c r="I545" s="1401" t="s">
        <v>638</v>
      </c>
      <c r="J545" s="1401" t="s">
        <v>633</v>
      </c>
      <c r="K545" s="1401" t="s">
        <v>668</v>
      </c>
      <c r="L545" s="1403" t="s">
        <v>650</v>
      </c>
    </row>
    <row r="546" spans="8:12" ht="18" hidden="1">
      <c r="H546" s="1404">
        <v>501168</v>
      </c>
      <c r="I546" s="1401" t="s">
        <v>638</v>
      </c>
      <c r="J546" s="1401" t="s">
        <v>633</v>
      </c>
      <c r="K546" s="1401" t="s">
        <v>668</v>
      </c>
      <c r="L546" s="1403" t="s">
        <v>650</v>
      </c>
    </row>
    <row r="547" spans="8:12" ht="18" hidden="1">
      <c r="H547" s="1404">
        <v>501171</v>
      </c>
      <c r="I547" s="1401" t="s">
        <v>648</v>
      </c>
      <c r="J547" s="1401" t="s">
        <v>633</v>
      </c>
      <c r="K547" s="1401" t="s">
        <v>649</v>
      </c>
      <c r="L547" s="1403" t="s">
        <v>650</v>
      </c>
    </row>
    <row r="548" spans="8:12" ht="18" hidden="1">
      <c r="H548" s="1404">
        <v>501175</v>
      </c>
      <c r="I548" s="1401" t="s">
        <v>638</v>
      </c>
      <c r="J548" s="1401" t="s">
        <v>633</v>
      </c>
      <c r="K548" s="1401" t="s">
        <v>651</v>
      </c>
      <c r="L548" s="1403" t="s">
        <v>652</v>
      </c>
    </row>
    <row r="549" spans="8:12" ht="18" hidden="1">
      <c r="H549" s="1404">
        <v>501181</v>
      </c>
      <c r="I549" s="1401" t="s">
        <v>643</v>
      </c>
      <c r="J549" s="1401" t="s">
        <v>633</v>
      </c>
      <c r="K549" s="1401" t="s">
        <v>649</v>
      </c>
      <c r="L549" s="1403" t="s">
        <v>650</v>
      </c>
    </row>
    <row r="550" spans="8:12" ht="18" hidden="1">
      <c r="H550" s="1404">
        <v>501185</v>
      </c>
      <c r="I550" s="1401" t="s">
        <v>653</v>
      </c>
      <c r="J550" s="1401" t="s">
        <v>633</v>
      </c>
      <c r="K550" s="1401" t="s">
        <v>665</v>
      </c>
      <c r="L550" s="1403" t="s">
        <v>650</v>
      </c>
    </row>
    <row r="551" spans="8:12" ht="18" hidden="1">
      <c r="H551" s="1404">
        <v>501197</v>
      </c>
      <c r="I551" s="1401" t="s">
        <v>648</v>
      </c>
      <c r="J551" s="1401" t="s">
        <v>633</v>
      </c>
      <c r="K551" s="1401" t="s">
        <v>649</v>
      </c>
      <c r="L551" s="1403" t="s">
        <v>650</v>
      </c>
    </row>
    <row r="552" spans="8:12" ht="18" hidden="1">
      <c r="H552" s="1404">
        <v>501200</v>
      </c>
      <c r="I552" s="1401" t="s">
        <v>648</v>
      </c>
      <c r="J552" s="1401" t="s">
        <v>633</v>
      </c>
      <c r="K552" s="1401" t="s">
        <v>649</v>
      </c>
      <c r="L552" s="1403" t="s">
        <v>650</v>
      </c>
    </row>
    <row r="553" spans="8:12" ht="18" hidden="1">
      <c r="H553" s="1404">
        <v>501201</v>
      </c>
      <c r="I553" s="1401" t="s">
        <v>643</v>
      </c>
      <c r="J553" s="1401" t="s">
        <v>633</v>
      </c>
      <c r="K553" s="1401" t="s">
        <v>649</v>
      </c>
      <c r="L553" s="1403" t="s">
        <v>650</v>
      </c>
    </row>
    <row r="554" spans="8:12" ht="18" hidden="1">
      <c r="H554" s="1404">
        <v>501205</v>
      </c>
      <c r="I554" s="1401" t="s">
        <v>653</v>
      </c>
      <c r="J554" s="1401" t="s">
        <v>633</v>
      </c>
      <c r="K554" s="1401" t="s">
        <v>639</v>
      </c>
      <c r="L554" s="1403" t="s">
        <v>650</v>
      </c>
    </row>
    <row r="555" spans="8:12" ht="18" hidden="1">
      <c r="H555" s="1404">
        <v>501215</v>
      </c>
      <c r="I555" s="1401" t="s">
        <v>648</v>
      </c>
      <c r="J555" s="1401" t="s">
        <v>633</v>
      </c>
      <c r="K555" s="1401" t="s">
        <v>649</v>
      </c>
      <c r="L555" s="1403" t="s">
        <v>650</v>
      </c>
    </row>
    <row r="556" spans="8:12" ht="18" hidden="1">
      <c r="H556" s="1404">
        <v>501216</v>
      </c>
      <c r="I556" s="1401" t="s">
        <v>648</v>
      </c>
      <c r="J556" s="1401" t="s">
        <v>633</v>
      </c>
      <c r="K556" s="1401" t="s">
        <v>649</v>
      </c>
      <c r="L556" s="1403" t="s">
        <v>650</v>
      </c>
    </row>
    <row r="557" spans="8:12" ht="18" hidden="1">
      <c r="H557" s="1404">
        <v>501218</v>
      </c>
      <c r="I557" s="1401" t="s">
        <v>653</v>
      </c>
      <c r="J557" s="1401" t="s">
        <v>633</v>
      </c>
      <c r="K557" s="1401" t="s">
        <v>639</v>
      </c>
      <c r="L557" s="1403" t="s">
        <v>650</v>
      </c>
    </row>
    <row r="558" spans="8:12" ht="18" hidden="1">
      <c r="H558" s="1404">
        <v>501219</v>
      </c>
      <c r="I558" s="1401" t="s">
        <v>653</v>
      </c>
      <c r="J558" s="1401" t="s">
        <v>633</v>
      </c>
      <c r="K558" s="1401" t="s">
        <v>639</v>
      </c>
      <c r="L558" s="1403" t="s">
        <v>650</v>
      </c>
    </row>
    <row r="559" spans="8:12" ht="18" hidden="1">
      <c r="H559" s="1404">
        <v>501220</v>
      </c>
      <c r="I559" s="1401" t="s">
        <v>653</v>
      </c>
      <c r="J559" s="1401" t="s">
        <v>633</v>
      </c>
      <c r="K559" s="1401" t="s">
        <v>639</v>
      </c>
      <c r="L559" s="1403" t="s">
        <v>650</v>
      </c>
    </row>
    <row r="560" spans="8:12" ht="18" hidden="1">
      <c r="H560" s="1404">
        <v>501234</v>
      </c>
      <c r="I560" s="1401" t="s">
        <v>653</v>
      </c>
      <c r="J560" s="1401" t="s">
        <v>633</v>
      </c>
      <c r="K560" s="1401" t="s">
        <v>639</v>
      </c>
      <c r="L560" s="1403" t="s">
        <v>650</v>
      </c>
    </row>
    <row r="561" spans="8:12" ht="18" hidden="1">
      <c r="H561" s="1404">
        <v>501236</v>
      </c>
      <c r="I561" s="1401" t="s">
        <v>653</v>
      </c>
      <c r="J561" s="1401" t="s">
        <v>633</v>
      </c>
      <c r="K561" s="1401" t="s">
        <v>639</v>
      </c>
      <c r="L561" s="1403" t="s">
        <v>650</v>
      </c>
    </row>
    <row r="562" spans="8:12" ht="18" hidden="1">
      <c r="H562" s="1404">
        <v>501237</v>
      </c>
      <c r="I562" s="1401" t="s">
        <v>653</v>
      </c>
      <c r="J562" s="1401" t="s">
        <v>633</v>
      </c>
      <c r="K562" s="1401" t="s">
        <v>639</v>
      </c>
      <c r="L562" s="1403" t="s">
        <v>650</v>
      </c>
    </row>
    <row r="563" spans="8:12" ht="18" hidden="1">
      <c r="H563" s="1404">
        <v>501243</v>
      </c>
      <c r="I563" s="1401" t="s">
        <v>653</v>
      </c>
      <c r="J563" s="1401" t="s">
        <v>633</v>
      </c>
      <c r="K563" s="1401" t="s">
        <v>639</v>
      </c>
      <c r="L563" s="1403" t="s">
        <v>650</v>
      </c>
    </row>
    <row r="564" spans="8:12" ht="18" hidden="1">
      <c r="H564" s="1404">
        <v>501245</v>
      </c>
      <c r="I564" s="1401" t="s">
        <v>653</v>
      </c>
      <c r="J564" s="1401" t="s">
        <v>633</v>
      </c>
      <c r="K564" s="1401" t="s">
        <v>639</v>
      </c>
      <c r="L564" s="1403" t="s">
        <v>650</v>
      </c>
    </row>
    <row r="565" spans="8:12" ht="18" hidden="1">
      <c r="H565" s="1404">
        <v>501252</v>
      </c>
      <c r="I565" s="1401" t="s">
        <v>653</v>
      </c>
      <c r="J565" s="1401" t="s">
        <v>633</v>
      </c>
      <c r="K565" s="1401" t="s">
        <v>639</v>
      </c>
      <c r="L565" s="1403" t="s">
        <v>650</v>
      </c>
    </row>
    <row r="566" spans="8:12" ht="18" hidden="1">
      <c r="H566" s="1404">
        <v>501254</v>
      </c>
      <c r="I566" s="1401" t="s">
        <v>653</v>
      </c>
      <c r="J566" s="1401" t="s">
        <v>633</v>
      </c>
      <c r="K566" s="1401" t="s">
        <v>639</v>
      </c>
      <c r="L566" s="1403" t="s">
        <v>650</v>
      </c>
    </row>
    <row r="567" spans="8:12" ht="18" hidden="1">
      <c r="H567" s="1404">
        <v>501271</v>
      </c>
      <c r="I567" s="1401" t="s">
        <v>632</v>
      </c>
      <c r="J567" s="1401" t="s">
        <v>633</v>
      </c>
      <c r="K567" s="1401" t="s">
        <v>660</v>
      </c>
      <c r="L567" s="1403" t="s">
        <v>662</v>
      </c>
    </row>
    <row r="568" spans="8:12" ht="18" hidden="1">
      <c r="H568" s="1404">
        <v>501272</v>
      </c>
      <c r="I568" s="1401" t="s">
        <v>632</v>
      </c>
      <c r="J568" s="1401" t="s">
        <v>633</v>
      </c>
      <c r="K568" s="1401" t="s">
        <v>634</v>
      </c>
      <c r="L568" s="1403" t="s">
        <v>635</v>
      </c>
    </row>
    <row r="569" spans="8:12" ht="18" hidden="1">
      <c r="H569" s="1404">
        <v>501273</v>
      </c>
      <c r="I569" s="1401" t="s">
        <v>653</v>
      </c>
      <c r="J569" s="1401" t="s">
        <v>633</v>
      </c>
      <c r="K569" s="1401" t="s">
        <v>639</v>
      </c>
      <c r="L569" s="1403" t="s">
        <v>650</v>
      </c>
    </row>
    <row r="570" spans="8:12" ht="18" hidden="1">
      <c r="H570" s="1404">
        <v>501274</v>
      </c>
      <c r="I570" s="1401" t="s">
        <v>655</v>
      </c>
      <c r="J570" s="1401" t="s">
        <v>633</v>
      </c>
      <c r="K570" s="1401" t="s">
        <v>654</v>
      </c>
      <c r="L570" s="1403" t="s">
        <v>659</v>
      </c>
    </row>
    <row r="571" spans="8:12" ht="18" hidden="1">
      <c r="H571" s="1404">
        <v>501280</v>
      </c>
      <c r="I571" s="1401" t="s">
        <v>643</v>
      </c>
      <c r="J571" s="1401" t="s">
        <v>633</v>
      </c>
      <c r="K571" s="1401" t="s">
        <v>634</v>
      </c>
      <c r="L571" s="1403" t="s">
        <v>635</v>
      </c>
    </row>
    <row r="572" spans="8:12" ht="18" hidden="1">
      <c r="H572" s="1404">
        <v>501285</v>
      </c>
      <c r="I572" s="1401" t="s">
        <v>643</v>
      </c>
      <c r="J572" s="1401" t="s">
        <v>633</v>
      </c>
      <c r="K572" s="1401" t="s">
        <v>649</v>
      </c>
      <c r="L572" s="1403" t="s">
        <v>650</v>
      </c>
    </row>
    <row r="573" spans="8:12" ht="18" hidden="1">
      <c r="H573" s="1404">
        <v>501286</v>
      </c>
      <c r="I573" s="1401" t="s">
        <v>653</v>
      </c>
      <c r="J573" s="1401" t="s">
        <v>633</v>
      </c>
      <c r="K573" s="1401" t="s">
        <v>639</v>
      </c>
      <c r="L573" s="1403" t="s">
        <v>650</v>
      </c>
    </row>
    <row r="574" spans="8:12" ht="18" hidden="1">
      <c r="H574" s="1404">
        <v>501297</v>
      </c>
      <c r="I574" s="1401" t="s">
        <v>648</v>
      </c>
      <c r="J574" s="1401" t="s">
        <v>633</v>
      </c>
      <c r="K574" s="1401" t="s">
        <v>649</v>
      </c>
      <c r="L574" s="1403" t="s">
        <v>650</v>
      </c>
    </row>
    <row r="575" spans="8:12" ht="18" hidden="1">
      <c r="H575" s="1404">
        <v>501299</v>
      </c>
      <c r="I575" s="1401" t="s">
        <v>648</v>
      </c>
      <c r="J575" s="1401" t="s">
        <v>633</v>
      </c>
      <c r="K575" s="1401" t="s">
        <v>649</v>
      </c>
      <c r="L575" s="1403" t="s">
        <v>650</v>
      </c>
    </row>
    <row r="576" spans="8:12" ht="18" hidden="1">
      <c r="H576" s="1404">
        <v>501316</v>
      </c>
      <c r="I576" s="1401" t="s">
        <v>638</v>
      </c>
      <c r="J576" s="1401" t="s">
        <v>633</v>
      </c>
      <c r="K576" s="1401" t="s">
        <v>639</v>
      </c>
      <c r="L576" s="1403" t="s">
        <v>640</v>
      </c>
    </row>
    <row r="577" spans="8:12" ht="18" hidden="1">
      <c r="H577" s="1404">
        <v>501317</v>
      </c>
      <c r="I577" s="1401" t="s">
        <v>653</v>
      </c>
      <c r="J577" s="1401" t="s">
        <v>633</v>
      </c>
      <c r="K577" s="1401" t="s">
        <v>639</v>
      </c>
      <c r="L577" s="1403" t="s">
        <v>650</v>
      </c>
    </row>
    <row r="578" spans="8:12" ht="18" hidden="1">
      <c r="H578" s="1404">
        <v>501319</v>
      </c>
      <c r="I578" s="1401" t="s">
        <v>632</v>
      </c>
      <c r="J578" s="1401" t="s">
        <v>633</v>
      </c>
      <c r="K578" s="1401" t="s">
        <v>634</v>
      </c>
      <c r="L578" s="1403" t="s">
        <v>635</v>
      </c>
    </row>
    <row r="579" spans="8:12" ht="18" hidden="1">
      <c r="H579" s="1404">
        <v>501321</v>
      </c>
      <c r="I579" s="1401" t="s">
        <v>632</v>
      </c>
      <c r="J579" s="1401" t="s">
        <v>633</v>
      </c>
      <c r="K579" s="1401" t="s">
        <v>634</v>
      </c>
      <c r="L579" s="1403" t="s">
        <v>635</v>
      </c>
    </row>
    <row r="580" spans="8:12" ht="18" hidden="1">
      <c r="H580" s="1404">
        <v>501340</v>
      </c>
      <c r="I580" s="1401" t="s">
        <v>643</v>
      </c>
      <c r="J580" s="1401" t="s">
        <v>633</v>
      </c>
      <c r="K580" s="1401" t="s">
        <v>649</v>
      </c>
      <c r="L580" s="1403" t="s">
        <v>650</v>
      </c>
    </row>
    <row r="581" spans="8:12" ht="18" hidden="1">
      <c r="H581" s="1404">
        <v>501342</v>
      </c>
      <c r="I581" s="1401" t="s">
        <v>653</v>
      </c>
      <c r="J581" s="1401" t="s">
        <v>633</v>
      </c>
      <c r="K581" s="1401" t="s">
        <v>639</v>
      </c>
      <c r="L581" s="1403" t="s">
        <v>650</v>
      </c>
    </row>
    <row r="582" spans="8:12" ht="18" hidden="1">
      <c r="H582" s="1404">
        <v>501349</v>
      </c>
      <c r="I582" s="1401" t="s">
        <v>638</v>
      </c>
      <c r="J582" s="1401" t="s">
        <v>633</v>
      </c>
      <c r="K582" s="1401" t="s">
        <v>639</v>
      </c>
      <c r="L582" s="1403" t="s">
        <v>650</v>
      </c>
    </row>
    <row r="583" spans="8:12" ht="18" hidden="1">
      <c r="H583" s="1404">
        <v>501358</v>
      </c>
      <c r="I583" s="1401" t="s">
        <v>638</v>
      </c>
      <c r="J583" s="1401" t="s">
        <v>633</v>
      </c>
      <c r="K583" s="1401" t="s">
        <v>639</v>
      </c>
      <c r="L583" s="1403" t="s">
        <v>640</v>
      </c>
    </row>
    <row r="584" spans="8:12" ht="18" hidden="1">
      <c r="H584" s="1404">
        <v>501359</v>
      </c>
      <c r="I584" s="1401" t="s">
        <v>638</v>
      </c>
      <c r="J584" s="1401" t="s">
        <v>633</v>
      </c>
      <c r="K584" s="1401" t="s">
        <v>645</v>
      </c>
      <c r="L584" s="1403" t="s">
        <v>646</v>
      </c>
    </row>
    <row r="585" spans="8:12" ht="18" hidden="1">
      <c r="H585" s="1404">
        <v>501362</v>
      </c>
      <c r="I585" s="1401" t="s">
        <v>638</v>
      </c>
      <c r="J585" s="1401" t="s">
        <v>633</v>
      </c>
      <c r="K585" s="1401" t="s">
        <v>639</v>
      </c>
      <c r="L585" s="1403" t="s">
        <v>640</v>
      </c>
    </row>
    <row r="586" spans="8:12" ht="18" hidden="1">
      <c r="H586" s="1404">
        <v>501363</v>
      </c>
      <c r="I586" s="1401" t="s">
        <v>638</v>
      </c>
      <c r="J586" s="1401" t="s">
        <v>633</v>
      </c>
      <c r="K586" s="1401" t="s">
        <v>639</v>
      </c>
      <c r="L586" s="1403" t="s">
        <v>640</v>
      </c>
    </row>
    <row r="587" spans="8:12" ht="18" hidden="1">
      <c r="H587" s="1404">
        <v>501364</v>
      </c>
      <c r="I587" s="1401" t="s">
        <v>638</v>
      </c>
      <c r="J587" s="1401" t="s">
        <v>633</v>
      </c>
      <c r="K587" s="1401" t="s">
        <v>639</v>
      </c>
      <c r="L587" s="1403" t="s">
        <v>640</v>
      </c>
    </row>
    <row r="588" spans="8:12" ht="18" hidden="1">
      <c r="H588" s="1404">
        <v>501365</v>
      </c>
      <c r="I588" s="1401" t="s">
        <v>638</v>
      </c>
      <c r="J588" s="1401" t="s">
        <v>633</v>
      </c>
      <c r="K588" s="1401" t="s">
        <v>639</v>
      </c>
      <c r="L588" s="1403" t="s">
        <v>640</v>
      </c>
    </row>
    <row r="589" spans="8:12" ht="18" hidden="1">
      <c r="H589" s="1404">
        <v>501366</v>
      </c>
      <c r="I589" s="1401" t="s">
        <v>643</v>
      </c>
      <c r="J589" s="1401" t="s">
        <v>633</v>
      </c>
      <c r="K589" s="1401" t="s">
        <v>634</v>
      </c>
      <c r="L589" s="1403" t="s">
        <v>635</v>
      </c>
    </row>
    <row r="590" spans="8:12" ht="18" hidden="1">
      <c r="H590" s="1404">
        <v>501369</v>
      </c>
      <c r="I590" s="1401" t="s">
        <v>653</v>
      </c>
      <c r="J590" s="1401" t="s">
        <v>633</v>
      </c>
      <c r="K590" s="1401" t="s">
        <v>639</v>
      </c>
      <c r="L590" s="1403" t="s">
        <v>650</v>
      </c>
    </row>
    <row r="591" spans="8:12" ht="18" hidden="1">
      <c r="H591" s="1404">
        <v>501373</v>
      </c>
      <c r="I591" s="1401" t="s">
        <v>643</v>
      </c>
      <c r="J591" s="1401" t="s">
        <v>633</v>
      </c>
      <c r="K591" s="1401" t="s">
        <v>634</v>
      </c>
      <c r="L591" s="1403" t="s">
        <v>635</v>
      </c>
    </row>
    <row r="592" spans="8:12" ht="18" hidden="1">
      <c r="H592" s="1404">
        <v>501380</v>
      </c>
      <c r="I592" s="1401" t="s">
        <v>632</v>
      </c>
      <c r="J592" s="1401" t="s">
        <v>633</v>
      </c>
      <c r="K592" s="1401" t="s">
        <v>660</v>
      </c>
      <c r="L592" s="1403" t="s">
        <v>662</v>
      </c>
    </row>
    <row r="593" spans="8:12" ht="18" hidden="1">
      <c r="H593" s="1404">
        <v>501384</v>
      </c>
      <c r="I593" s="1401" t="s">
        <v>632</v>
      </c>
      <c r="J593" s="1401" t="s">
        <v>633</v>
      </c>
      <c r="K593" s="1401" t="s">
        <v>660</v>
      </c>
      <c r="L593" s="1403" t="s">
        <v>662</v>
      </c>
    </row>
    <row r="594" spans="8:12" ht="18" hidden="1">
      <c r="H594" s="1404">
        <v>501388</v>
      </c>
      <c r="I594" s="1401" t="s">
        <v>632</v>
      </c>
      <c r="J594" s="1401" t="s">
        <v>633</v>
      </c>
      <c r="K594" s="1401" t="s">
        <v>660</v>
      </c>
      <c r="L594" s="1403" t="s">
        <v>662</v>
      </c>
    </row>
    <row r="595" spans="8:12" ht="18" hidden="1">
      <c r="H595" s="1404">
        <v>501393</v>
      </c>
      <c r="I595" s="1401" t="s">
        <v>632</v>
      </c>
      <c r="J595" s="1401" t="s">
        <v>633</v>
      </c>
      <c r="K595" s="1401" t="s">
        <v>660</v>
      </c>
      <c r="L595" s="1403" t="s">
        <v>662</v>
      </c>
    </row>
    <row r="596" spans="8:12" ht="18" hidden="1">
      <c r="H596" s="1404">
        <v>501398</v>
      </c>
      <c r="I596" s="1401" t="s">
        <v>648</v>
      </c>
      <c r="J596" s="1401" t="s">
        <v>633</v>
      </c>
      <c r="K596" s="1401" t="s">
        <v>634</v>
      </c>
      <c r="L596" s="1403" t="s">
        <v>635</v>
      </c>
    </row>
    <row r="597" spans="8:12" ht="18" hidden="1">
      <c r="H597" s="1404">
        <v>501403</v>
      </c>
      <c r="I597" s="1401" t="s">
        <v>643</v>
      </c>
      <c r="J597" s="1401" t="s">
        <v>633</v>
      </c>
      <c r="K597" s="1401" t="s">
        <v>649</v>
      </c>
      <c r="L597" s="1403" t="s">
        <v>650</v>
      </c>
    </row>
    <row r="598" spans="8:12" ht="18" hidden="1">
      <c r="H598" s="1404">
        <v>501409</v>
      </c>
      <c r="I598" s="1401" t="s">
        <v>632</v>
      </c>
      <c r="J598" s="1401" t="s">
        <v>633</v>
      </c>
      <c r="K598" s="1401" t="s">
        <v>649</v>
      </c>
      <c r="L598" s="1403" t="s">
        <v>650</v>
      </c>
    </row>
    <row r="599" spans="8:12" ht="18" hidden="1">
      <c r="H599" s="1404">
        <v>501412</v>
      </c>
      <c r="I599" s="1401" t="s">
        <v>648</v>
      </c>
      <c r="J599" s="1401" t="s">
        <v>633</v>
      </c>
      <c r="K599" s="1401" t="s">
        <v>649</v>
      </c>
      <c r="L599" s="1403" t="s">
        <v>650</v>
      </c>
    </row>
    <row r="600" spans="8:12" ht="18" hidden="1">
      <c r="H600" s="1404">
        <v>501413</v>
      </c>
      <c r="I600" s="1401" t="s">
        <v>648</v>
      </c>
      <c r="J600" s="1401" t="s">
        <v>633</v>
      </c>
      <c r="K600" s="1401" t="s">
        <v>649</v>
      </c>
      <c r="L600" s="1403" t="s">
        <v>650</v>
      </c>
    </row>
    <row r="601" spans="8:12" ht="18" hidden="1">
      <c r="H601" s="1404">
        <v>501414</v>
      </c>
      <c r="I601" s="1401" t="s">
        <v>648</v>
      </c>
      <c r="J601" s="1401" t="s">
        <v>633</v>
      </c>
      <c r="K601" s="1401" t="s">
        <v>649</v>
      </c>
      <c r="L601" s="1403" t="s">
        <v>650</v>
      </c>
    </row>
    <row r="602" spans="8:12" ht="18" hidden="1">
      <c r="H602" s="1404">
        <v>501415</v>
      </c>
      <c r="I602" s="1401" t="s">
        <v>648</v>
      </c>
      <c r="J602" s="1401" t="s">
        <v>633</v>
      </c>
      <c r="K602" s="1401" t="s">
        <v>649</v>
      </c>
      <c r="L602" s="1403" t="s">
        <v>650</v>
      </c>
    </row>
    <row r="603" spans="8:12" ht="18" hidden="1">
      <c r="H603" s="1404">
        <v>501416</v>
      </c>
      <c r="I603" s="1401" t="s">
        <v>648</v>
      </c>
      <c r="J603" s="1401" t="s">
        <v>633</v>
      </c>
      <c r="K603" s="1401" t="s">
        <v>649</v>
      </c>
      <c r="L603" s="1403" t="s">
        <v>650</v>
      </c>
    </row>
    <row r="604" spans="8:12" ht="18" hidden="1">
      <c r="H604" s="1404">
        <v>501417</v>
      </c>
      <c r="I604" s="1401" t="s">
        <v>648</v>
      </c>
      <c r="J604" s="1401" t="s">
        <v>633</v>
      </c>
      <c r="K604" s="1401" t="s">
        <v>649</v>
      </c>
      <c r="L604" s="1403" t="s">
        <v>650</v>
      </c>
    </row>
    <row r="605" spans="8:12" ht="18" hidden="1">
      <c r="H605" s="1404">
        <v>501418</v>
      </c>
      <c r="I605" s="1401" t="s">
        <v>648</v>
      </c>
      <c r="J605" s="1401" t="s">
        <v>633</v>
      </c>
      <c r="K605" s="1401" t="s">
        <v>649</v>
      </c>
      <c r="L605" s="1403" t="s">
        <v>650</v>
      </c>
    </row>
    <row r="606" spans="8:12" ht="18" hidden="1">
      <c r="H606" s="1404">
        <v>501419</v>
      </c>
      <c r="I606" s="1401" t="s">
        <v>648</v>
      </c>
      <c r="J606" s="1401" t="s">
        <v>633</v>
      </c>
      <c r="K606" s="1401" t="s">
        <v>649</v>
      </c>
      <c r="L606" s="1403" t="s">
        <v>650</v>
      </c>
    </row>
    <row r="607" spans="8:12" ht="18" hidden="1">
      <c r="H607" s="1404">
        <v>501420</v>
      </c>
      <c r="I607" s="1401" t="s">
        <v>648</v>
      </c>
      <c r="J607" s="1401" t="s">
        <v>633</v>
      </c>
      <c r="K607" s="1401" t="s">
        <v>649</v>
      </c>
      <c r="L607" s="1403" t="s">
        <v>650</v>
      </c>
    </row>
    <row r="608" spans="8:12" ht="18" hidden="1">
      <c r="H608" s="1404">
        <v>501425</v>
      </c>
      <c r="I608" s="1401" t="s">
        <v>648</v>
      </c>
      <c r="J608" s="1401" t="s">
        <v>633</v>
      </c>
      <c r="K608" s="1401" t="s">
        <v>649</v>
      </c>
      <c r="L608" s="1403" t="s">
        <v>650</v>
      </c>
    </row>
    <row r="609" spans="8:12" ht="18" hidden="1">
      <c r="H609" s="1404">
        <v>501427</v>
      </c>
      <c r="I609" s="1401" t="s">
        <v>648</v>
      </c>
      <c r="J609" s="1401" t="s">
        <v>633</v>
      </c>
      <c r="K609" s="1401" t="s">
        <v>649</v>
      </c>
      <c r="L609" s="1403" t="s">
        <v>650</v>
      </c>
    </row>
    <row r="610" spans="8:12" ht="18" hidden="1">
      <c r="H610" s="1404">
        <v>501434</v>
      </c>
      <c r="I610" s="1401" t="s">
        <v>648</v>
      </c>
      <c r="J610" s="1401" t="s">
        <v>633</v>
      </c>
      <c r="K610" s="1401" t="s">
        <v>649</v>
      </c>
      <c r="L610" s="1403" t="s">
        <v>650</v>
      </c>
    </row>
    <row r="611" spans="8:12" ht="18" hidden="1">
      <c r="H611" s="1404">
        <v>501435</v>
      </c>
      <c r="I611" s="1401" t="s">
        <v>648</v>
      </c>
      <c r="J611" s="1401" t="s">
        <v>633</v>
      </c>
      <c r="K611" s="1401" t="s">
        <v>649</v>
      </c>
      <c r="L611" s="1403" t="s">
        <v>650</v>
      </c>
    </row>
    <row r="612" spans="8:12" ht="18" hidden="1">
      <c r="H612" s="1404">
        <v>501446</v>
      </c>
      <c r="I612" s="1401" t="s">
        <v>643</v>
      </c>
      <c r="J612" s="1401" t="s">
        <v>633</v>
      </c>
      <c r="K612" s="1401" t="s">
        <v>634</v>
      </c>
      <c r="L612" s="1403" t="s">
        <v>635</v>
      </c>
    </row>
    <row r="613" spans="8:12" ht="18" hidden="1">
      <c r="H613" s="1404">
        <v>501452</v>
      </c>
      <c r="I613" s="1401" t="s">
        <v>653</v>
      </c>
      <c r="J613" s="1401" t="s">
        <v>633</v>
      </c>
      <c r="K613" s="1401" t="s">
        <v>639</v>
      </c>
      <c r="L613" s="1403" t="s">
        <v>650</v>
      </c>
    </row>
    <row r="614" spans="8:12" ht="18" hidden="1">
      <c r="H614" s="1404">
        <v>501471</v>
      </c>
      <c r="I614" s="1401" t="s">
        <v>648</v>
      </c>
      <c r="J614" s="1401" t="s">
        <v>633</v>
      </c>
      <c r="K614" s="1401" t="s">
        <v>649</v>
      </c>
      <c r="L614" s="1403" t="s">
        <v>650</v>
      </c>
    </row>
    <row r="615" spans="8:12" ht="18" hidden="1">
      <c r="H615" s="1404">
        <v>501472</v>
      </c>
      <c r="I615" s="1401" t="s">
        <v>648</v>
      </c>
      <c r="J615" s="1401" t="s">
        <v>633</v>
      </c>
      <c r="K615" s="1401" t="s">
        <v>649</v>
      </c>
      <c r="L615" s="1403" t="s">
        <v>650</v>
      </c>
    </row>
    <row r="616" spans="8:12" ht="18" hidden="1">
      <c r="H616" s="1404">
        <v>501473</v>
      </c>
      <c r="I616" s="1401" t="s">
        <v>648</v>
      </c>
      <c r="J616" s="1401" t="s">
        <v>633</v>
      </c>
      <c r="K616" s="1401" t="s">
        <v>649</v>
      </c>
      <c r="L616" s="1403" t="s">
        <v>650</v>
      </c>
    </row>
    <row r="617" spans="8:12" ht="18" hidden="1">
      <c r="H617" s="1404">
        <v>501475</v>
      </c>
      <c r="I617" s="1401" t="s">
        <v>648</v>
      </c>
      <c r="J617" s="1401" t="s">
        <v>633</v>
      </c>
      <c r="K617" s="1401" t="s">
        <v>649</v>
      </c>
      <c r="L617" s="1403" t="s">
        <v>650</v>
      </c>
    </row>
    <row r="618" spans="8:12" ht="18" hidden="1">
      <c r="H618" s="1404">
        <v>501477</v>
      </c>
      <c r="I618" s="1401" t="s">
        <v>648</v>
      </c>
      <c r="J618" s="1401" t="s">
        <v>633</v>
      </c>
      <c r="K618" s="1401" t="s">
        <v>649</v>
      </c>
      <c r="L618" s="1403" t="s">
        <v>650</v>
      </c>
    </row>
    <row r="619" spans="8:12" ht="18" hidden="1">
      <c r="H619" s="1404">
        <v>501489</v>
      </c>
      <c r="I619" s="1401" t="s">
        <v>663</v>
      </c>
      <c r="J619" s="1401">
        <v>23501489</v>
      </c>
      <c r="K619" s="1401" t="s">
        <v>634</v>
      </c>
      <c r="L619" s="1403" t="s">
        <v>635</v>
      </c>
    </row>
    <row r="620" spans="8:12" ht="18" hidden="1">
      <c r="H620" s="1404">
        <v>501508</v>
      </c>
      <c r="I620" s="1401" t="s">
        <v>643</v>
      </c>
      <c r="J620" s="1401" t="s">
        <v>633</v>
      </c>
      <c r="K620" s="1401" t="s">
        <v>634</v>
      </c>
      <c r="L620" s="1403" t="s">
        <v>635</v>
      </c>
    </row>
    <row r="621" spans="8:12" ht="18" hidden="1">
      <c r="H621" s="1404">
        <v>501548</v>
      </c>
      <c r="I621" s="1401" t="s">
        <v>632</v>
      </c>
      <c r="J621" s="1401" t="s">
        <v>633</v>
      </c>
      <c r="K621" s="1401" t="s">
        <v>664</v>
      </c>
      <c r="L621" s="1403" t="s">
        <v>659</v>
      </c>
    </row>
    <row r="622" spans="8:12" ht="18" hidden="1">
      <c r="H622" s="1404">
        <v>501550</v>
      </c>
      <c r="I622" s="1401" t="s">
        <v>643</v>
      </c>
      <c r="J622" s="1401" t="s">
        <v>633</v>
      </c>
      <c r="K622" s="1401" t="s">
        <v>634</v>
      </c>
      <c r="L622" s="1403" t="s">
        <v>635</v>
      </c>
    </row>
    <row r="623" spans="8:12" ht="18" hidden="1">
      <c r="H623" s="1404">
        <v>501551</v>
      </c>
      <c r="I623" s="1401" t="s">
        <v>643</v>
      </c>
      <c r="J623" s="1401" t="s">
        <v>633</v>
      </c>
      <c r="K623" s="1401" t="s">
        <v>634</v>
      </c>
      <c r="L623" s="1403" t="s">
        <v>635</v>
      </c>
    </row>
    <row r="624" spans="8:12" ht="18" hidden="1">
      <c r="H624" s="1404">
        <v>501552</v>
      </c>
      <c r="I624" s="1401" t="s">
        <v>643</v>
      </c>
      <c r="J624" s="1401" t="s">
        <v>633</v>
      </c>
      <c r="K624" s="1401" t="s">
        <v>634</v>
      </c>
      <c r="L624" s="1403" t="s">
        <v>635</v>
      </c>
    </row>
    <row r="625" spans="8:12" ht="18" hidden="1">
      <c r="H625" s="1404">
        <v>501553</v>
      </c>
      <c r="I625" s="1401" t="s">
        <v>643</v>
      </c>
      <c r="J625" s="1401" t="s">
        <v>633</v>
      </c>
      <c r="K625" s="1401" t="s">
        <v>634</v>
      </c>
      <c r="L625" s="1403" t="s">
        <v>635</v>
      </c>
    </row>
    <row r="626" spans="8:12" ht="18" hidden="1">
      <c r="H626" s="1404">
        <v>501554</v>
      </c>
      <c r="I626" s="1401" t="s">
        <v>648</v>
      </c>
      <c r="J626" s="1401" t="s">
        <v>633</v>
      </c>
      <c r="K626" s="1401" t="s">
        <v>649</v>
      </c>
      <c r="L626" s="1403" t="s">
        <v>650</v>
      </c>
    </row>
    <row r="627" spans="8:12" ht="18" hidden="1">
      <c r="H627" s="1404">
        <v>501555</v>
      </c>
      <c r="I627" s="1401" t="s">
        <v>648</v>
      </c>
      <c r="J627" s="1401" t="s">
        <v>633</v>
      </c>
      <c r="K627" s="1401" t="s">
        <v>649</v>
      </c>
      <c r="L627" s="1403" t="s">
        <v>650</v>
      </c>
    </row>
    <row r="628" spans="8:12" ht="18" hidden="1">
      <c r="H628" s="1404">
        <v>501556</v>
      </c>
      <c r="I628" s="1401" t="s">
        <v>632</v>
      </c>
      <c r="J628" s="1401" t="s">
        <v>633</v>
      </c>
      <c r="K628" s="1401" t="s">
        <v>660</v>
      </c>
      <c r="L628" s="1403" t="s">
        <v>661</v>
      </c>
    </row>
    <row r="629" spans="8:12" ht="18" hidden="1">
      <c r="H629" s="1404">
        <v>501557</v>
      </c>
      <c r="I629" s="1401" t="s">
        <v>638</v>
      </c>
      <c r="J629" s="1401" t="s">
        <v>633</v>
      </c>
      <c r="K629" s="1401" t="s">
        <v>639</v>
      </c>
      <c r="L629" s="1403" t="s">
        <v>640</v>
      </c>
    </row>
    <row r="630" spans="8:12" ht="18" hidden="1">
      <c r="H630" s="1404">
        <v>501558</v>
      </c>
      <c r="I630" s="1401" t="s">
        <v>648</v>
      </c>
      <c r="J630" s="1401" t="s">
        <v>633</v>
      </c>
      <c r="K630" s="1401" t="s">
        <v>649</v>
      </c>
      <c r="L630" s="1403" t="s">
        <v>650</v>
      </c>
    </row>
    <row r="631" spans="8:12" ht="18" hidden="1">
      <c r="H631" s="1404">
        <v>501559</v>
      </c>
      <c r="I631" s="1401" t="s">
        <v>632</v>
      </c>
      <c r="J631" s="1401" t="s">
        <v>633</v>
      </c>
      <c r="K631" s="1401" t="s">
        <v>664</v>
      </c>
      <c r="L631" s="1403" t="s">
        <v>659</v>
      </c>
    </row>
    <row r="632" spans="8:12" ht="18" hidden="1">
      <c r="H632" s="1404">
        <v>501561</v>
      </c>
      <c r="I632" s="1401" t="s">
        <v>632</v>
      </c>
      <c r="J632" s="1401" t="s">
        <v>633</v>
      </c>
      <c r="K632" s="1401" t="s">
        <v>664</v>
      </c>
      <c r="L632" s="1403" t="s">
        <v>659</v>
      </c>
    </row>
    <row r="633" spans="8:12" ht="18" hidden="1">
      <c r="H633" s="1404">
        <v>501562</v>
      </c>
      <c r="I633" s="1401" t="s">
        <v>632</v>
      </c>
      <c r="J633" s="1401" t="s">
        <v>633</v>
      </c>
      <c r="K633" s="1401" t="s">
        <v>664</v>
      </c>
      <c r="L633" s="1403" t="s">
        <v>659</v>
      </c>
    </row>
    <row r="634" spans="8:12" ht="18" hidden="1">
      <c r="H634" s="1404">
        <v>501563</v>
      </c>
      <c r="I634" s="1401" t="s">
        <v>632</v>
      </c>
      <c r="J634" s="1401" t="s">
        <v>633</v>
      </c>
      <c r="K634" s="1401" t="s">
        <v>664</v>
      </c>
      <c r="L634" s="1403" t="s">
        <v>659</v>
      </c>
    </row>
    <row r="635" spans="8:12" ht="18" hidden="1">
      <c r="H635" s="1404">
        <v>501564</v>
      </c>
      <c r="I635" s="1401" t="s">
        <v>663</v>
      </c>
      <c r="J635" s="1401">
        <v>23501564</v>
      </c>
      <c r="K635" s="1401" t="s">
        <v>645</v>
      </c>
      <c r="L635" s="1403" t="s">
        <v>646</v>
      </c>
    </row>
    <row r="636" spans="8:12" ht="18" hidden="1">
      <c r="H636" s="1404">
        <v>501565</v>
      </c>
      <c r="I636" s="1401" t="s">
        <v>663</v>
      </c>
      <c r="J636" s="1401">
        <v>23501565</v>
      </c>
      <c r="K636" s="1401" t="s">
        <v>634</v>
      </c>
      <c r="L636" s="1403" t="s">
        <v>635</v>
      </c>
    </row>
    <row r="637" spans="8:12" ht="18" hidden="1">
      <c r="H637" s="1404">
        <v>501568</v>
      </c>
      <c r="I637" s="1401" t="s">
        <v>632</v>
      </c>
      <c r="J637" s="1401" t="s">
        <v>633</v>
      </c>
      <c r="K637" s="1401" t="s">
        <v>664</v>
      </c>
      <c r="L637" s="1403" t="s">
        <v>659</v>
      </c>
    </row>
    <row r="638" spans="8:12" ht="18" hidden="1">
      <c r="H638" s="1404">
        <v>501570</v>
      </c>
      <c r="I638" s="1401" t="s">
        <v>632</v>
      </c>
      <c r="J638" s="1401" t="s">
        <v>633</v>
      </c>
      <c r="K638" s="1401" t="s">
        <v>664</v>
      </c>
      <c r="L638" s="1403" t="s">
        <v>659</v>
      </c>
    </row>
    <row r="639" spans="8:12" ht="18" hidden="1">
      <c r="H639" s="1404">
        <v>501571</v>
      </c>
      <c r="I639" s="1401" t="s">
        <v>632</v>
      </c>
      <c r="J639" s="1401" t="s">
        <v>633</v>
      </c>
      <c r="K639" s="1401" t="s">
        <v>664</v>
      </c>
      <c r="L639" s="1403" t="s">
        <v>659</v>
      </c>
    </row>
    <row r="640" spans="8:12" ht="18" hidden="1">
      <c r="H640" s="1404">
        <v>501573</v>
      </c>
      <c r="I640" s="1401" t="s">
        <v>632</v>
      </c>
      <c r="J640" s="1401" t="s">
        <v>633</v>
      </c>
      <c r="K640" s="1401" t="s">
        <v>664</v>
      </c>
      <c r="L640" s="1403" t="s">
        <v>659</v>
      </c>
    </row>
    <row r="641" spans="8:12" ht="18" hidden="1">
      <c r="H641" s="1404">
        <v>501574</v>
      </c>
      <c r="I641" s="1401" t="s">
        <v>632</v>
      </c>
      <c r="J641" s="1401" t="s">
        <v>633</v>
      </c>
      <c r="K641" s="1401" t="s">
        <v>664</v>
      </c>
      <c r="L641" s="1403" t="s">
        <v>659</v>
      </c>
    </row>
    <row r="642" spans="8:12" ht="18" hidden="1">
      <c r="H642" s="1404">
        <v>501575</v>
      </c>
      <c r="I642" s="1401" t="s">
        <v>653</v>
      </c>
      <c r="J642" s="1401" t="s">
        <v>633</v>
      </c>
      <c r="K642" s="1401" t="s">
        <v>639</v>
      </c>
      <c r="L642" s="1403" t="s">
        <v>650</v>
      </c>
    </row>
    <row r="643" spans="8:12" ht="18" hidden="1">
      <c r="H643" s="1404">
        <v>501579</v>
      </c>
      <c r="I643" s="1401" t="s">
        <v>638</v>
      </c>
      <c r="J643" s="1401" t="s">
        <v>633</v>
      </c>
      <c r="K643" s="1401" t="s">
        <v>645</v>
      </c>
      <c r="L643" s="1403" t="s">
        <v>646</v>
      </c>
    </row>
    <row r="644" spans="8:12" ht="18" hidden="1">
      <c r="H644" s="1404">
        <v>501591</v>
      </c>
      <c r="I644" s="1401" t="s">
        <v>653</v>
      </c>
      <c r="J644" s="1401" t="s">
        <v>633</v>
      </c>
      <c r="K644" s="1401" t="s">
        <v>639</v>
      </c>
      <c r="L644" s="1403" t="s">
        <v>650</v>
      </c>
    </row>
    <row r="645" spans="8:12" ht="18" hidden="1">
      <c r="H645" s="1404">
        <v>501601</v>
      </c>
      <c r="I645" s="1401" t="s">
        <v>632</v>
      </c>
      <c r="J645" s="1401" t="s">
        <v>633</v>
      </c>
      <c r="K645" s="1401" t="s">
        <v>634</v>
      </c>
      <c r="L645" s="1403" t="s">
        <v>635</v>
      </c>
    </row>
    <row r="646" spans="8:12" ht="18" hidden="1">
      <c r="H646" s="1404">
        <v>501614</v>
      </c>
      <c r="I646" s="1401" t="s">
        <v>638</v>
      </c>
      <c r="J646" s="1401" t="s">
        <v>633</v>
      </c>
      <c r="K646" s="1401" t="s">
        <v>639</v>
      </c>
      <c r="L646" s="1403" t="s">
        <v>640</v>
      </c>
    </row>
    <row r="647" spans="8:12" ht="18" hidden="1">
      <c r="H647" s="1404">
        <v>501615</v>
      </c>
      <c r="I647" s="1401" t="s">
        <v>632</v>
      </c>
      <c r="J647" s="1401" t="s">
        <v>633</v>
      </c>
      <c r="K647" s="1401" t="s">
        <v>634</v>
      </c>
      <c r="L647" s="1403" t="s">
        <v>635</v>
      </c>
    </row>
    <row r="648" spans="8:12" ht="18" hidden="1">
      <c r="H648" s="1404">
        <v>501619</v>
      </c>
      <c r="I648" s="1401" t="s">
        <v>648</v>
      </c>
      <c r="J648" s="1401" t="s">
        <v>633</v>
      </c>
      <c r="K648" s="1401" t="s">
        <v>634</v>
      </c>
      <c r="L648" s="1403" t="s">
        <v>635</v>
      </c>
    </row>
    <row r="649" spans="8:12" ht="18" hidden="1">
      <c r="H649" s="1404">
        <v>501625</v>
      </c>
      <c r="I649" s="1401" t="s">
        <v>643</v>
      </c>
      <c r="J649" s="1401" t="s">
        <v>633</v>
      </c>
      <c r="K649" s="1401" t="s">
        <v>634</v>
      </c>
      <c r="L649" s="1403" t="s">
        <v>635</v>
      </c>
    </row>
    <row r="650" spans="8:12" ht="18" hidden="1">
      <c r="H650" s="1404">
        <v>501628</v>
      </c>
      <c r="I650" s="1401" t="s">
        <v>632</v>
      </c>
      <c r="J650" s="1401" t="s">
        <v>633</v>
      </c>
      <c r="K650" s="1401" t="s">
        <v>660</v>
      </c>
      <c r="L650" s="1403" t="s">
        <v>661</v>
      </c>
    </row>
    <row r="651" spans="8:12" ht="18" hidden="1">
      <c r="H651" s="1404">
        <v>501629</v>
      </c>
      <c r="I651" s="1401" t="s">
        <v>632</v>
      </c>
      <c r="J651" s="1401" t="s">
        <v>633</v>
      </c>
      <c r="K651" s="1401" t="s">
        <v>660</v>
      </c>
      <c r="L651" s="1403" t="s">
        <v>661</v>
      </c>
    </row>
    <row r="652" spans="8:12" ht="18" hidden="1">
      <c r="H652" s="1404">
        <v>501630</v>
      </c>
      <c r="I652" s="1401" t="s">
        <v>632</v>
      </c>
      <c r="J652" s="1401" t="s">
        <v>633</v>
      </c>
      <c r="K652" s="1401" t="s">
        <v>660</v>
      </c>
      <c r="L652" s="1403" t="s">
        <v>661</v>
      </c>
    </row>
    <row r="653" spans="8:12" ht="18" hidden="1">
      <c r="H653" s="1404">
        <v>501631</v>
      </c>
      <c r="I653" s="1401" t="s">
        <v>632</v>
      </c>
      <c r="J653" s="1401" t="s">
        <v>633</v>
      </c>
      <c r="K653" s="1401" t="s">
        <v>660</v>
      </c>
      <c r="L653" s="1403" t="s">
        <v>661</v>
      </c>
    </row>
    <row r="654" spans="8:12" ht="18" hidden="1">
      <c r="H654" s="1404">
        <v>501635</v>
      </c>
      <c r="I654" s="1401" t="s">
        <v>632</v>
      </c>
      <c r="J654" s="1401" t="s">
        <v>633</v>
      </c>
      <c r="K654" s="1401" t="s">
        <v>660</v>
      </c>
      <c r="L654" s="1403" t="s">
        <v>661</v>
      </c>
    </row>
    <row r="655" spans="8:12" ht="18" hidden="1">
      <c r="H655" s="1404">
        <v>501638</v>
      </c>
      <c r="I655" s="1401" t="s">
        <v>632</v>
      </c>
      <c r="J655" s="1401" t="s">
        <v>633</v>
      </c>
      <c r="K655" s="1401" t="s">
        <v>634</v>
      </c>
      <c r="L655" s="1403" t="s">
        <v>635</v>
      </c>
    </row>
    <row r="656" spans="8:12" ht="18" hidden="1">
      <c r="H656" s="1404">
        <v>501641</v>
      </c>
      <c r="I656" s="1401" t="s">
        <v>632</v>
      </c>
      <c r="J656" s="1401" t="s">
        <v>633</v>
      </c>
      <c r="K656" s="1401" t="s">
        <v>660</v>
      </c>
      <c r="L656" s="1403" t="s">
        <v>661</v>
      </c>
    </row>
    <row r="657" spans="8:12" ht="18" hidden="1">
      <c r="H657" s="1404">
        <v>501647</v>
      </c>
      <c r="I657" s="1401" t="s">
        <v>632</v>
      </c>
      <c r="J657" s="1401" t="s">
        <v>633</v>
      </c>
      <c r="K657" s="1401" t="s">
        <v>660</v>
      </c>
      <c r="L657" s="1403" t="s">
        <v>661</v>
      </c>
    </row>
    <row r="658" spans="8:12" ht="18" hidden="1">
      <c r="H658" s="1404">
        <v>501741</v>
      </c>
      <c r="I658" s="1401" t="s">
        <v>632</v>
      </c>
      <c r="J658" s="1401" t="s">
        <v>633</v>
      </c>
      <c r="K658" s="1401" t="s">
        <v>634</v>
      </c>
      <c r="L658" s="1403" t="s">
        <v>635</v>
      </c>
    </row>
    <row r="659" spans="8:12" ht="18" hidden="1">
      <c r="H659" s="1404">
        <v>501746</v>
      </c>
      <c r="I659" s="1401" t="s">
        <v>653</v>
      </c>
      <c r="J659" s="1401" t="s">
        <v>633</v>
      </c>
      <c r="K659" s="1401" t="s">
        <v>639</v>
      </c>
      <c r="L659" s="1403" t="s">
        <v>650</v>
      </c>
    </row>
    <row r="660" spans="8:12" ht="18" hidden="1">
      <c r="H660" s="1404">
        <v>501751</v>
      </c>
      <c r="I660" s="1401" t="s">
        <v>638</v>
      </c>
      <c r="J660" s="1401" t="s">
        <v>633</v>
      </c>
      <c r="K660" s="1401" t="s">
        <v>651</v>
      </c>
      <c r="L660" s="1403" t="s">
        <v>652</v>
      </c>
    </row>
    <row r="661" spans="8:12" ht="18" hidden="1">
      <c r="H661" s="1404">
        <v>501758</v>
      </c>
      <c r="I661" s="1401" t="s">
        <v>632</v>
      </c>
      <c r="J661" s="1401" t="s">
        <v>633</v>
      </c>
      <c r="K661" s="1401" t="s">
        <v>660</v>
      </c>
      <c r="L661" s="1403" t="s">
        <v>661</v>
      </c>
    </row>
    <row r="662" spans="8:12" ht="18" hidden="1">
      <c r="H662" s="1404">
        <v>501766</v>
      </c>
      <c r="I662" s="1401" t="s">
        <v>638</v>
      </c>
      <c r="J662" s="1401" t="s">
        <v>633</v>
      </c>
      <c r="K662" s="1401" t="s">
        <v>645</v>
      </c>
      <c r="L662" s="1403" t="s">
        <v>646</v>
      </c>
    </row>
    <row r="663" spans="8:12" ht="18" hidden="1">
      <c r="H663" s="1404">
        <v>501769</v>
      </c>
      <c r="I663" s="1401" t="s">
        <v>663</v>
      </c>
      <c r="J663" s="1401">
        <v>23501769</v>
      </c>
      <c r="K663" s="1401" t="s">
        <v>649</v>
      </c>
      <c r="L663" s="1403" t="s">
        <v>650</v>
      </c>
    </row>
    <row r="664" spans="8:12" ht="18" hidden="1">
      <c r="H664" s="1404">
        <v>501770</v>
      </c>
      <c r="I664" s="1401" t="s">
        <v>653</v>
      </c>
      <c r="J664" s="1401" t="s">
        <v>633</v>
      </c>
      <c r="K664" s="1401" t="s">
        <v>665</v>
      </c>
      <c r="L664" s="1403" t="s">
        <v>650</v>
      </c>
    </row>
    <row r="665" spans="8:12" ht="18" hidden="1">
      <c r="H665" s="1404">
        <v>501774</v>
      </c>
      <c r="I665" s="1401" t="s">
        <v>638</v>
      </c>
      <c r="J665" s="1401" t="s">
        <v>633</v>
      </c>
      <c r="K665" s="1401" t="s">
        <v>654</v>
      </c>
      <c r="L665" s="1403" t="s">
        <v>650</v>
      </c>
    </row>
    <row r="666" spans="8:12" ht="18" hidden="1">
      <c r="H666" s="1404">
        <v>501776</v>
      </c>
      <c r="I666" s="1401" t="s">
        <v>663</v>
      </c>
      <c r="J666" s="1401">
        <v>23501776</v>
      </c>
      <c r="K666" s="1401" t="s">
        <v>649</v>
      </c>
      <c r="L666" s="1403" t="s">
        <v>650</v>
      </c>
    </row>
    <row r="667" spans="8:12" ht="18" hidden="1">
      <c r="H667" s="1404">
        <v>501799</v>
      </c>
      <c r="I667" s="1401" t="s">
        <v>638</v>
      </c>
      <c r="J667" s="1401" t="s">
        <v>633</v>
      </c>
      <c r="K667" s="1401" t="s">
        <v>639</v>
      </c>
      <c r="L667" s="1403" t="s">
        <v>640</v>
      </c>
    </row>
    <row r="668" spans="8:12" ht="18" hidden="1">
      <c r="H668" s="1404">
        <v>501800</v>
      </c>
      <c r="I668" s="1401" t="s">
        <v>653</v>
      </c>
      <c r="J668" s="1401" t="s">
        <v>633</v>
      </c>
      <c r="K668" s="1401" t="s">
        <v>639</v>
      </c>
      <c r="L668" s="1403" t="s">
        <v>650</v>
      </c>
    </row>
    <row r="669" spans="8:12" ht="18" hidden="1">
      <c r="H669" s="1404">
        <v>501803</v>
      </c>
      <c r="I669" s="1401" t="s">
        <v>638</v>
      </c>
      <c r="J669" s="1401" t="s">
        <v>633</v>
      </c>
      <c r="K669" s="1401" t="s">
        <v>639</v>
      </c>
      <c r="L669" s="1403" t="s">
        <v>640</v>
      </c>
    </row>
    <row r="670" spans="8:12" ht="18" hidden="1">
      <c r="H670" s="1404">
        <v>501805</v>
      </c>
      <c r="I670" s="1401" t="s">
        <v>632</v>
      </c>
      <c r="J670" s="1401" t="s">
        <v>633</v>
      </c>
      <c r="K670" s="1401" t="s">
        <v>664</v>
      </c>
      <c r="L670" s="1403" t="s">
        <v>659</v>
      </c>
    </row>
    <row r="671" spans="8:12" ht="18" hidden="1">
      <c r="H671" s="1404">
        <v>501810</v>
      </c>
      <c r="I671" s="1401" t="s">
        <v>638</v>
      </c>
      <c r="J671" s="1401" t="s">
        <v>633</v>
      </c>
      <c r="K671" s="1401" t="s">
        <v>645</v>
      </c>
      <c r="L671" s="1403" t="s">
        <v>646</v>
      </c>
    </row>
    <row r="672" spans="8:12" ht="18" hidden="1">
      <c r="H672" s="1404">
        <v>501818</v>
      </c>
      <c r="I672" s="1401" t="s">
        <v>638</v>
      </c>
      <c r="J672" s="1401" t="s">
        <v>633</v>
      </c>
      <c r="K672" s="1401" t="s">
        <v>654</v>
      </c>
      <c r="L672" s="1403" t="s">
        <v>650</v>
      </c>
    </row>
    <row r="673" spans="8:12" ht="18" hidden="1">
      <c r="H673" s="1404">
        <v>501830</v>
      </c>
      <c r="I673" s="1401" t="s">
        <v>643</v>
      </c>
      <c r="J673" s="1401" t="s">
        <v>633</v>
      </c>
      <c r="K673" s="1401" t="s">
        <v>649</v>
      </c>
      <c r="L673" s="1403" t="s">
        <v>650</v>
      </c>
    </row>
    <row r="674" spans="8:12" ht="18" hidden="1">
      <c r="H674" s="1404">
        <v>501831</v>
      </c>
      <c r="I674" s="1401" t="s">
        <v>653</v>
      </c>
      <c r="J674" s="1401" t="s">
        <v>633</v>
      </c>
      <c r="K674" s="1401" t="s">
        <v>639</v>
      </c>
      <c r="L674" s="1403" t="s">
        <v>650</v>
      </c>
    </row>
    <row r="675" spans="8:12" ht="18" hidden="1">
      <c r="H675" s="1404">
        <v>501833</v>
      </c>
      <c r="I675" s="1401" t="s">
        <v>638</v>
      </c>
      <c r="J675" s="1401" t="s">
        <v>633</v>
      </c>
      <c r="K675" s="1401" t="s">
        <v>645</v>
      </c>
      <c r="L675" s="1403" t="s">
        <v>646</v>
      </c>
    </row>
    <row r="676" spans="8:12" ht="18" hidden="1">
      <c r="H676" s="1404">
        <v>501835</v>
      </c>
      <c r="I676" s="1401" t="s">
        <v>653</v>
      </c>
      <c r="J676" s="1401" t="s">
        <v>633</v>
      </c>
      <c r="K676" s="1401" t="s">
        <v>639</v>
      </c>
      <c r="L676" s="1403" t="s">
        <v>650</v>
      </c>
    </row>
    <row r="677" spans="8:12" ht="18" hidden="1">
      <c r="H677" s="1404">
        <v>501843</v>
      </c>
      <c r="I677" s="1401" t="s">
        <v>643</v>
      </c>
      <c r="J677" s="1401" t="s">
        <v>633</v>
      </c>
      <c r="K677" s="1401" t="s">
        <v>649</v>
      </c>
      <c r="L677" s="1403" t="s">
        <v>650</v>
      </c>
    </row>
    <row r="678" spans="8:12" ht="18" hidden="1">
      <c r="H678" s="1404">
        <v>501844</v>
      </c>
      <c r="I678" s="1401" t="s">
        <v>643</v>
      </c>
      <c r="J678" s="1401" t="s">
        <v>633</v>
      </c>
      <c r="K678" s="1401" t="s">
        <v>649</v>
      </c>
      <c r="L678" s="1403" t="s">
        <v>650</v>
      </c>
    </row>
    <row r="679" spans="8:12" ht="18" hidden="1">
      <c r="H679" s="1404">
        <v>501847</v>
      </c>
      <c r="I679" s="1401" t="s">
        <v>638</v>
      </c>
      <c r="J679" s="1401" t="s">
        <v>633</v>
      </c>
      <c r="K679" s="1401" t="s">
        <v>639</v>
      </c>
      <c r="L679" s="1403" t="s">
        <v>650</v>
      </c>
    </row>
    <row r="680" spans="8:12" ht="18" hidden="1">
      <c r="H680" s="1404">
        <v>501850</v>
      </c>
      <c r="I680" s="1401" t="s">
        <v>632</v>
      </c>
      <c r="J680" s="1401" t="s">
        <v>633</v>
      </c>
      <c r="K680" s="1401" t="s">
        <v>664</v>
      </c>
      <c r="L680" s="1403" t="s">
        <v>635</v>
      </c>
    </row>
    <row r="681" spans="8:12" ht="18" hidden="1">
      <c r="H681" s="1404">
        <v>501853</v>
      </c>
      <c r="I681" s="1401" t="s">
        <v>632</v>
      </c>
      <c r="J681" s="1401" t="s">
        <v>633</v>
      </c>
      <c r="K681" s="1401" t="s">
        <v>660</v>
      </c>
      <c r="L681" s="1403" t="s">
        <v>661</v>
      </c>
    </row>
    <row r="682" spans="8:12" ht="18" hidden="1">
      <c r="H682" s="1404">
        <v>501855</v>
      </c>
      <c r="I682" s="1401" t="s">
        <v>638</v>
      </c>
      <c r="J682" s="1401" t="s">
        <v>633</v>
      </c>
      <c r="K682" s="1401" t="s">
        <v>654</v>
      </c>
      <c r="L682" s="1403" t="s">
        <v>650</v>
      </c>
    </row>
    <row r="683" spans="8:12" ht="18" hidden="1">
      <c r="H683" s="1404">
        <v>501858</v>
      </c>
      <c r="I683" s="1401" t="s">
        <v>632</v>
      </c>
      <c r="J683" s="1401" t="s">
        <v>633</v>
      </c>
      <c r="K683" s="1401" t="s">
        <v>634</v>
      </c>
      <c r="L683" s="1403" t="s">
        <v>635</v>
      </c>
    </row>
    <row r="684" spans="8:12" ht="18" hidden="1">
      <c r="H684" s="1404">
        <v>501864</v>
      </c>
      <c r="I684" s="1401" t="s">
        <v>632</v>
      </c>
      <c r="J684" s="1401" t="s">
        <v>633</v>
      </c>
      <c r="K684" s="1401" t="s">
        <v>664</v>
      </c>
      <c r="L684" s="1403" t="s">
        <v>635</v>
      </c>
    </row>
    <row r="685" spans="8:12" ht="18" hidden="1">
      <c r="H685" s="1404">
        <v>501865</v>
      </c>
      <c r="I685" s="1401" t="s">
        <v>638</v>
      </c>
      <c r="J685" s="1401" t="s">
        <v>633</v>
      </c>
      <c r="K685" s="1401" t="s">
        <v>639</v>
      </c>
      <c r="L685" s="1403" t="s">
        <v>640</v>
      </c>
    </row>
    <row r="686" spans="8:12" ht="18" hidden="1">
      <c r="H686" s="1404">
        <v>501866</v>
      </c>
      <c r="I686" s="1401" t="s">
        <v>655</v>
      </c>
      <c r="J686" s="1401" t="s">
        <v>633</v>
      </c>
      <c r="K686" s="1401" t="s">
        <v>656</v>
      </c>
      <c r="L686" s="1403" t="s">
        <v>659</v>
      </c>
    </row>
    <row r="687" spans="8:12" ht="18" hidden="1">
      <c r="H687" s="1404">
        <v>501868</v>
      </c>
      <c r="I687" s="1401" t="s">
        <v>653</v>
      </c>
      <c r="J687" s="1401" t="s">
        <v>633</v>
      </c>
      <c r="K687" s="1401" t="s">
        <v>639</v>
      </c>
      <c r="L687" s="1403" t="s">
        <v>650</v>
      </c>
    </row>
    <row r="688" spans="8:12" ht="18" hidden="1">
      <c r="H688" s="1404">
        <v>501869</v>
      </c>
      <c r="I688" s="1401" t="s">
        <v>632</v>
      </c>
      <c r="J688" s="1401" t="s">
        <v>633</v>
      </c>
      <c r="K688" s="1401" t="s">
        <v>664</v>
      </c>
      <c r="L688" s="1403" t="s">
        <v>635</v>
      </c>
    </row>
    <row r="689" spans="8:12" ht="18" hidden="1">
      <c r="H689" s="1404">
        <v>501881</v>
      </c>
      <c r="I689" s="1401" t="s">
        <v>648</v>
      </c>
      <c r="J689" s="1401" t="s">
        <v>633</v>
      </c>
      <c r="K689" s="1401" t="s">
        <v>649</v>
      </c>
      <c r="L689" s="1403" t="s">
        <v>650</v>
      </c>
    </row>
    <row r="690" spans="8:12" ht="18" hidden="1">
      <c r="H690" s="1404">
        <v>501888</v>
      </c>
      <c r="I690" s="1401" t="s">
        <v>643</v>
      </c>
      <c r="J690" s="1401" t="s">
        <v>633</v>
      </c>
      <c r="K690" s="1401" t="s">
        <v>634</v>
      </c>
      <c r="L690" s="1403" t="s">
        <v>635</v>
      </c>
    </row>
    <row r="691" spans="8:12" ht="18" hidden="1">
      <c r="H691" s="1404">
        <v>501957</v>
      </c>
      <c r="I691" s="1401" t="s">
        <v>653</v>
      </c>
      <c r="J691" s="1401" t="s">
        <v>633</v>
      </c>
      <c r="K691" s="1401" t="s">
        <v>639</v>
      </c>
      <c r="L691" s="1403" t="s">
        <v>650</v>
      </c>
    </row>
    <row r="692" spans="8:12" ht="18" hidden="1">
      <c r="H692" s="1404">
        <v>501958</v>
      </c>
      <c r="I692" s="1401" t="s">
        <v>643</v>
      </c>
      <c r="J692" s="1401" t="s">
        <v>633</v>
      </c>
      <c r="K692" s="1401" t="s">
        <v>649</v>
      </c>
      <c r="L692" s="1403" t="s">
        <v>650</v>
      </c>
    </row>
    <row r="693" spans="8:12" ht="18" hidden="1">
      <c r="H693" s="1404">
        <v>501959</v>
      </c>
      <c r="I693" s="1401" t="s">
        <v>638</v>
      </c>
      <c r="J693" s="1401" t="s">
        <v>633</v>
      </c>
      <c r="K693" s="1401" t="s">
        <v>654</v>
      </c>
      <c r="L693" s="1403" t="s">
        <v>650</v>
      </c>
    </row>
    <row r="694" spans="8:12" ht="18" hidden="1">
      <c r="H694" s="1404">
        <v>501960</v>
      </c>
      <c r="I694" s="1401" t="s">
        <v>638</v>
      </c>
      <c r="J694" s="1401" t="s">
        <v>633</v>
      </c>
      <c r="K694" s="1401" t="s">
        <v>639</v>
      </c>
      <c r="L694" s="1403" t="s">
        <v>650</v>
      </c>
    </row>
    <row r="695" spans="8:12" ht="18" hidden="1">
      <c r="H695" s="1404">
        <v>501961</v>
      </c>
      <c r="I695" s="1401" t="s">
        <v>638</v>
      </c>
      <c r="J695" s="1401" t="s">
        <v>633</v>
      </c>
      <c r="K695" s="1401" t="s">
        <v>639</v>
      </c>
      <c r="L695" s="1403" t="s">
        <v>650</v>
      </c>
    </row>
    <row r="696" spans="8:12" ht="18" hidden="1">
      <c r="H696" s="1404">
        <v>501971</v>
      </c>
      <c r="I696" s="1401" t="s">
        <v>632</v>
      </c>
      <c r="J696" s="1401" t="s">
        <v>633</v>
      </c>
      <c r="K696" s="1401" t="s">
        <v>634</v>
      </c>
      <c r="L696" s="1403" t="s">
        <v>635</v>
      </c>
    </row>
    <row r="697" spans="8:12" ht="18" hidden="1">
      <c r="H697" s="1404">
        <v>501990</v>
      </c>
      <c r="I697" s="1401" t="s">
        <v>643</v>
      </c>
      <c r="J697" s="1401" t="s">
        <v>633</v>
      </c>
      <c r="K697" s="1401" t="s">
        <v>649</v>
      </c>
      <c r="L697" s="1403" t="s">
        <v>650</v>
      </c>
    </row>
    <row r="698" spans="8:12" ht="18" hidden="1">
      <c r="H698" s="1404">
        <v>501994</v>
      </c>
      <c r="I698" s="1401" t="s">
        <v>643</v>
      </c>
      <c r="J698" s="1401" t="s">
        <v>633</v>
      </c>
      <c r="K698" s="1401" t="s">
        <v>634</v>
      </c>
      <c r="L698" s="1403" t="s">
        <v>635</v>
      </c>
    </row>
    <row r="699" spans="8:12" ht="18" hidden="1">
      <c r="H699" s="1404">
        <v>502004</v>
      </c>
      <c r="I699" s="1401" t="s">
        <v>648</v>
      </c>
      <c r="J699" s="1401" t="s">
        <v>633</v>
      </c>
      <c r="K699" s="1401" t="s">
        <v>649</v>
      </c>
      <c r="L699" s="1403" t="s">
        <v>650</v>
      </c>
    </row>
    <row r="700" spans="8:12" ht="18" hidden="1">
      <c r="H700" s="1404">
        <v>502005</v>
      </c>
      <c r="I700" s="1401" t="s">
        <v>648</v>
      </c>
      <c r="J700" s="1401" t="s">
        <v>633</v>
      </c>
      <c r="K700" s="1401" t="s">
        <v>649</v>
      </c>
      <c r="L700" s="1403" t="s">
        <v>650</v>
      </c>
    </row>
    <row r="701" spans="8:12" ht="18" hidden="1">
      <c r="H701" s="1404">
        <v>502007</v>
      </c>
      <c r="I701" s="1401" t="s">
        <v>632</v>
      </c>
      <c r="J701" s="1401" t="s">
        <v>633</v>
      </c>
      <c r="K701" s="1401" t="s">
        <v>634</v>
      </c>
      <c r="L701" s="1403" t="s">
        <v>650</v>
      </c>
    </row>
    <row r="702" spans="8:12" ht="18" hidden="1">
      <c r="H702" s="1404">
        <v>502009</v>
      </c>
      <c r="I702" s="1401" t="s">
        <v>632</v>
      </c>
      <c r="J702" s="1401" t="s">
        <v>633</v>
      </c>
      <c r="K702" s="1401" t="s">
        <v>664</v>
      </c>
      <c r="L702" s="1403" t="s">
        <v>635</v>
      </c>
    </row>
    <row r="703" spans="8:12" ht="18" hidden="1">
      <c r="H703" s="1404">
        <v>502010</v>
      </c>
      <c r="I703" s="1401" t="s">
        <v>632</v>
      </c>
      <c r="J703" s="1401" t="s">
        <v>633</v>
      </c>
      <c r="K703" s="1401" t="s">
        <v>660</v>
      </c>
      <c r="L703" s="1403" t="s">
        <v>662</v>
      </c>
    </row>
    <row r="704" spans="8:12" ht="18" hidden="1">
      <c r="H704" s="1404">
        <v>502011</v>
      </c>
      <c r="I704" s="1401" t="s">
        <v>632</v>
      </c>
      <c r="J704" s="1401" t="s">
        <v>633</v>
      </c>
      <c r="K704" s="1401" t="s">
        <v>664</v>
      </c>
      <c r="L704" s="1403" t="s">
        <v>635</v>
      </c>
    </row>
    <row r="705" spans="8:12" ht="18" hidden="1">
      <c r="H705" s="1404">
        <v>502012</v>
      </c>
      <c r="I705" s="1401" t="s">
        <v>632</v>
      </c>
      <c r="J705" s="1401" t="s">
        <v>633</v>
      </c>
      <c r="K705" s="1401" t="s">
        <v>634</v>
      </c>
      <c r="L705" s="1403" t="s">
        <v>635</v>
      </c>
    </row>
    <row r="706" spans="8:12" ht="18" hidden="1">
      <c r="H706" s="1404">
        <v>502013</v>
      </c>
      <c r="I706" s="1401" t="s">
        <v>632</v>
      </c>
      <c r="J706" s="1401" t="s">
        <v>633</v>
      </c>
      <c r="K706" s="1401" t="s">
        <v>634</v>
      </c>
      <c r="L706" s="1403" t="s">
        <v>635</v>
      </c>
    </row>
    <row r="707" spans="8:12" ht="18" hidden="1">
      <c r="H707" s="1404">
        <v>502015</v>
      </c>
      <c r="I707" s="1401" t="s">
        <v>638</v>
      </c>
      <c r="J707" s="1401" t="s">
        <v>633</v>
      </c>
      <c r="K707" s="1401" t="s">
        <v>645</v>
      </c>
      <c r="L707" s="1403" t="s">
        <v>646</v>
      </c>
    </row>
    <row r="708" spans="8:12" ht="18" hidden="1">
      <c r="H708" s="1404">
        <v>502018</v>
      </c>
      <c r="I708" s="1401" t="s">
        <v>655</v>
      </c>
      <c r="J708" s="1401" t="s">
        <v>633</v>
      </c>
      <c r="K708" s="1401" t="s">
        <v>656</v>
      </c>
      <c r="L708" s="1403" t="s">
        <v>657</v>
      </c>
    </row>
    <row r="709" spans="8:12" ht="18" hidden="1">
      <c r="H709" s="1404">
        <v>502023</v>
      </c>
      <c r="I709" s="1401" t="s">
        <v>638</v>
      </c>
      <c r="J709" s="1401" t="s">
        <v>633</v>
      </c>
      <c r="K709" s="1401" t="s">
        <v>645</v>
      </c>
      <c r="L709" s="1403" t="s">
        <v>646</v>
      </c>
    </row>
    <row r="710" spans="8:12" ht="18" hidden="1">
      <c r="H710" s="1404">
        <v>502025</v>
      </c>
      <c r="I710" s="1401" t="s">
        <v>638</v>
      </c>
      <c r="J710" s="1401" t="s">
        <v>633</v>
      </c>
      <c r="K710" s="1401" t="s">
        <v>645</v>
      </c>
      <c r="L710" s="1403" t="s">
        <v>646</v>
      </c>
    </row>
    <row r="711" spans="8:12" ht="18" hidden="1">
      <c r="H711" s="1404">
        <v>502027</v>
      </c>
      <c r="I711" s="1401" t="s">
        <v>638</v>
      </c>
      <c r="J711" s="1401" t="s">
        <v>633</v>
      </c>
      <c r="K711" s="1401" t="s">
        <v>639</v>
      </c>
      <c r="L711" s="1403" t="s">
        <v>640</v>
      </c>
    </row>
    <row r="712" spans="8:12" ht="18" hidden="1">
      <c r="H712" s="1404">
        <v>502029</v>
      </c>
      <c r="I712" s="1401" t="s">
        <v>643</v>
      </c>
      <c r="J712" s="1401" t="s">
        <v>633</v>
      </c>
      <c r="K712" s="1401" t="s">
        <v>649</v>
      </c>
      <c r="L712" s="1403" t="s">
        <v>650</v>
      </c>
    </row>
    <row r="713" spans="8:12" ht="18" hidden="1">
      <c r="H713" s="1404">
        <v>502030</v>
      </c>
      <c r="I713" s="1401" t="s">
        <v>643</v>
      </c>
      <c r="J713" s="1401" t="s">
        <v>633</v>
      </c>
      <c r="K713" s="1401" t="s">
        <v>649</v>
      </c>
      <c r="L713" s="1403" t="s">
        <v>650</v>
      </c>
    </row>
    <row r="714" spans="8:12" ht="18" hidden="1">
      <c r="H714" s="1404">
        <v>502031</v>
      </c>
      <c r="I714" s="1401" t="s">
        <v>643</v>
      </c>
      <c r="J714" s="1401" t="s">
        <v>633</v>
      </c>
      <c r="K714" s="1401" t="s">
        <v>649</v>
      </c>
      <c r="L714" s="1403" t="s">
        <v>650</v>
      </c>
    </row>
    <row r="715" spans="8:12" ht="18" hidden="1">
      <c r="H715" s="1404">
        <v>502032</v>
      </c>
      <c r="I715" s="1401" t="s">
        <v>643</v>
      </c>
      <c r="J715" s="1401" t="s">
        <v>633</v>
      </c>
      <c r="K715" s="1401" t="s">
        <v>649</v>
      </c>
      <c r="L715" s="1403" t="s">
        <v>650</v>
      </c>
    </row>
    <row r="716" spans="8:12" ht="18" hidden="1">
      <c r="H716" s="1404">
        <v>502034</v>
      </c>
      <c r="I716" s="1401" t="s">
        <v>643</v>
      </c>
      <c r="J716" s="1401" t="s">
        <v>633</v>
      </c>
      <c r="K716" s="1401" t="s">
        <v>649</v>
      </c>
      <c r="L716" s="1403" t="s">
        <v>650</v>
      </c>
    </row>
    <row r="717" spans="8:12" ht="18" hidden="1">
      <c r="H717" s="1404">
        <v>502036</v>
      </c>
      <c r="I717" s="1401" t="s">
        <v>643</v>
      </c>
      <c r="J717" s="1401" t="s">
        <v>633</v>
      </c>
      <c r="K717" s="1401" t="s">
        <v>649</v>
      </c>
      <c r="L717" s="1403" t="s">
        <v>650</v>
      </c>
    </row>
    <row r="718" spans="8:12" ht="18" hidden="1">
      <c r="H718" s="1404">
        <v>502037</v>
      </c>
      <c r="I718" s="1401" t="s">
        <v>643</v>
      </c>
      <c r="J718" s="1401" t="s">
        <v>633</v>
      </c>
      <c r="K718" s="1401" t="s">
        <v>649</v>
      </c>
      <c r="L718" s="1403" t="s">
        <v>650</v>
      </c>
    </row>
    <row r="719" spans="8:12" ht="18" hidden="1">
      <c r="H719" s="1404">
        <v>502038</v>
      </c>
      <c r="I719" s="1401" t="s">
        <v>643</v>
      </c>
      <c r="J719" s="1401" t="s">
        <v>633</v>
      </c>
      <c r="K719" s="1401" t="s">
        <v>649</v>
      </c>
      <c r="L719" s="1403" t="s">
        <v>650</v>
      </c>
    </row>
    <row r="720" spans="8:12" ht="18" hidden="1">
      <c r="H720" s="1404">
        <v>502040</v>
      </c>
      <c r="I720" s="1401" t="s">
        <v>638</v>
      </c>
      <c r="J720" s="1401" t="s">
        <v>633</v>
      </c>
      <c r="K720" s="1401" t="s">
        <v>639</v>
      </c>
      <c r="L720" s="1403" t="s">
        <v>640</v>
      </c>
    </row>
    <row r="721" spans="8:12" ht="18" hidden="1">
      <c r="H721" s="1404">
        <v>502044</v>
      </c>
      <c r="I721" s="1401" t="s">
        <v>638</v>
      </c>
      <c r="J721" s="1401" t="s">
        <v>633</v>
      </c>
      <c r="K721" s="1401" t="s">
        <v>639</v>
      </c>
      <c r="L721" s="1403" t="s">
        <v>640</v>
      </c>
    </row>
    <row r="722" spans="8:12" ht="18" hidden="1">
      <c r="H722" s="1404">
        <v>502045</v>
      </c>
      <c r="I722" s="1401" t="s">
        <v>643</v>
      </c>
      <c r="J722" s="1401" t="s">
        <v>633</v>
      </c>
      <c r="K722" s="1401" t="s">
        <v>649</v>
      </c>
      <c r="L722" s="1403" t="s">
        <v>650</v>
      </c>
    </row>
    <row r="723" spans="8:12" ht="18" hidden="1">
      <c r="H723" s="1404">
        <v>502056</v>
      </c>
      <c r="I723" s="1401" t="s">
        <v>632</v>
      </c>
      <c r="J723" s="1401" t="s">
        <v>633</v>
      </c>
      <c r="K723" s="1401" t="s">
        <v>634</v>
      </c>
      <c r="L723" s="1403" t="s">
        <v>635</v>
      </c>
    </row>
    <row r="724" spans="8:12" ht="18" hidden="1">
      <c r="H724" s="1404">
        <v>502063</v>
      </c>
      <c r="I724" s="1401" t="s">
        <v>653</v>
      </c>
      <c r="J724" s="1401" t="s">
        <v>633</v>
      </c>
      <c r="K724" s="1401" t="s">
        <v>639</v>
      </c>
      <c r="L724" s="1403" t="s">
        <v>650</v>
      </c>
    </row>
    <row r="725" spans="8:12" ht="18" hidden="1">
      <c r="H725" s="1404">
        <v>502064</v>
      </c>
      <c r="I725" s="1401" t="s">
        <v>632</v>
      </c>
      <c r="J725" s="1401" t="s">
        <v>633</v>
      </c>
      <c r="K725" s="1401" t="s">
        <v>634</v>
      </c>
      <c r="L725" s="1403" t="s">
        <v>635</v>
      </c>
    </row>
    <row r="726" spans="8:12" ht="18" hidden="1">
      <c r="H726" s="1404">
        <v>502066</v>
      </c>
      <c r="I726" s="1401" t="s">
        <v>655</v>
      </c>
      <c r="J726" s="1401" t="s">
        <v>633</v>
      </c>
      <c r="K726" s="1401" t="s">
        <v>654</v>
      </c>
      <c r="L726" s="1403" t="s">
        <v>659</v>
      </c>
    </row>
    <row r="727" spans="8:12" ht="18" hidden="1">
      <c r="H727" s="1404">
        <v>502067</v>
      </c>
      <c r="I727" s="1401" t="s">
        <v>653</v>
      </c>
      <c r="J727" s="1401" t="s">
        <v>633</v>
      </c>
      <c r="K727" s="1401" t="s">
        <v>639</v>
      </c>
      <c r="L727" s="1403" t="s">
        <v>650</v>
      </c>
    </row>
    <row r="728" spans="8:12" ht="18" hidden="1">
      <c r="H728" s="1404">
        <v>502068</v>
      </c>
      <c r="I728" s="1401" t="s">
        <v>653</v>
      </c>
      <c r="J728" s="1401" t="s">
        <v>633</v>
      </c>
      <c r="K728" s="1401" t="s">
        <v>639</v>
      </c>
      <c r="L728" s="1403" t="s">
        <v>650</v>
      </c>
    </row>
    <row r="729" spans="8:12" ht="18" hidden="1">
      <c r="H729" s="1404">
        <v>502069</v>
      </c>
      <c r="I729" s="1401" t="s">
        <v>653</v>
      </c>
      <c r="J729" s="1401" t="s">
        <v>633</v>
      </c>
      <c r="K729" s="1401" t="s">
        <v>639</v>
      </c>
      <c r="L729" s="1403" t="s">
        <v>650</v>
      </c>
    </row>
    <row r="730" spans="8:12" ht="18" hidden="1">
      <c r="H730" s="1404">
        <v>502084</v>
      </c>
      <c r="I730" s="1401" t="s">
        <v>653</v>
      </c>
      <c r="J730" s="1401" t="s">
        <v>633</v>
      </c>
      <c r="K730" s="1401" t="s">
        <v>639</v>
      </c>
      <c r="L730" s="1403" t="s">
        <v>650</v>
      </c>
    </row>
    <row r="731" spans="8:12" ht="18" hidden="1">
      <c r="H731" s="1404">
        <v>502085</v>
      </c>
      <c r="I731" s="1401" t="s">
        <v>653</v>
      </c>
      <c r="J731" s="1401" t="s">
        <v>633</v>
      </c>
      <c r="K731" s="1401" t="s">
        <v>639</v>
      </c>
      <c r="L731" s="1403" t="s">
        <v>650</v>
      </c>
    </row>
    <row r="732" spans="8:12" ht="18" hidden="1">
      <c r="H732" s="1404">
        <v>502087</v>
      </c>
      <c r="I732" s="1401" t="s">
        <v>663</v>
      </c>
      <c r="J732" s="1401">
        <v>23502087</v>
      </c>
      <c r="K732" s="1401" t="s">
        <v>656</v>
      </c>
      <c r="L732" s="1403" t="s">
        <v>659</v>
      </c>
    </row>
    <row r="733" spans="8:12" ht="18" hidden="1">
      <c r="H733" s="1404">
        <v>502089</v>
      </c>
      <c r="I733" s="1401" t="s">
        <v>653</v>
      </c>
      <c r="J733" s="1401" t="s">
        <v>633</v>
      </c>
      <c r="K733" s="1401" t="s">
        <v>639</v>
      </c>
      <c r="L733" s="1403" t="s">
        <v>650</v>
      </c>
    </row>
    <row r="734" spans="8:12" ht="18" hidden="1">
      <c r="H734" s="1404">
        <v>502090</v>
      </c>
      <c r="I734" s="1401" t="s">
        <v>638</v>
      </c>
      <c r="J734" s="1401" t="s">
        <v>633</v>
      </c>
      <c r="K734" s="1401" t="s">
        <v>639</v>
      </c>
      <c r="L734" s="1403" t="s">
        <v>640</v>
      </c>
    </row>
    <row r="735" spans="8:12" ht="18" hidden="1">
      <c r="H735" s="1404">
        <v>502091</v>
      </c>
      <c r="I735" s="1401" t="s">
        <v>653</v>
      </c>
      <c r="J735" s="1401" t="s">
        <v>633</v>
      </c>
      <c r="K735" s="1401" t="s">
        <v>639</v>
      </c>
      <c r="L735" s="1403" t="s">
        <v>650</v>
      </c>
    </row>
    <row r="736" spans="8:12" ht="18" hidden="1">
      <c r="H736" s="1404">
        <v>502092</v>
      </c>
      <c r="I736" s="1401" t="s">
        <v>653</v>
      </c>
      <c r="J736" s="1401" t="s">
        <v>633</v>
      </c>
      <c r="K736" s="1401" t="s">
        <v>665</v>
      </c>
      <c r="L736" s="1403" t="s">
        <v>650</v>
      </c>
    </row>
    <row r="737" spans="8:12" ht="18" hidden="1">
      <c r="H737" s="1404">
        <v>502094</v>
      </c>
      <c r="I737" s="1401" t="s">
        <v>632</v>
      </c>
      <c r="J737" s="1401" t="s">
        <v>633</v>
      </c>
      <c r="K737" s="1401" t="s">
        <v>634</v>
      </c>
      <c r="L737" s="1403" t="s">
        <v>635</v>
      </c>
    </row>
    <row r="738" spans="8:12" ht="18" hidden="1">
      <c r="H738" s="1404">
        <v>502095</v>
      </c>
      <c r="I738" s="1401" t="s">
        <v>653</v>
      </c>
      <c r="J738" s="1401" t="s">
        <v>633</v>
      </c>
      <c r="K738" s="1401" t="s">
        <v>639</v>
      </c>
      <c r="L738" s="1403" t="s">
        <v>650</v>
      </c>
    </row>
    <row r="739" spans="8:12" ht="18" hidden="1">
      <c r="H739" s="1404">
        <v>502096</v>
      </c>
      <c r="I739" s="1401" t="s">
        <v>643</v>
      </c>
      <c r="J739" s="1401" t="s">
        <v>633</v>
      </c>
      <c r="K739" s="1401" t="s">
        <v>634</v>
      </c>
      <c r="L739" s="1403" t="s">
        <v>635</v>
      </c>
    </row>
    <row r="740" spans="8:12" ht="18" hidden="1">
      <c r="H740" s="1404">
        <v>502097</v>
      </c>
      <c r="I740" s="1401" t="s">
        <v>643</v>
      </c>
      <c r="J740" s="1401" t="s">
        <v>633</v>
      </c>
      <c r="K740" s="1401" t="s">
        <v>634</v>
      </c>
      <c r="L740" s="1403" t="s">
        <v>635</v>
      </c>
    </row>
    <row r="741" spans="8:12" ht="18" hidden="1">
      <c r="H741" s="1404">
        <v>502098</v>
      </c>
      <c r="I741" s="1401" t="s">
        <v>638</v>
      </c>
      <c r="J741" s="1401" t="s">
        <v>633</v>
      </c>
      <c r="K741" s="1401" t="s">
        <v>649</v>
      </c>
      <c r="L741" s="1403" t="s">
        <v>650</v>
      </c>
    </row>
    <row r="742" spans="8:12" ht="18" hidden="1">
      <c r="H742" s="1404">
        <v>502099</v>
      </c>
      <c r="I742" s="1401" t="s">
        <v>638</v>
      </c>
      <c r="J742" s="1401" t="s">
        <v>633</v>
      </c>
      <c r="K742" s="1401" t="s">
        <v>649</v>
      </c>
      <c r="L742" s="1403" t="s">
        <v>650</v>
      </c>
    </row>
    <row r="743" spans="8:12" ht="18" hidden="1">
      <c r="H743" s="1404">
        <v>502101</v>
      </c>
      <c r="I743" s="1401" t="s">
        <v>653</v>
      </c>
      <c r="J743" s="1401" t="s">
        <v>633</v>
      </c>
      <c r="K743" s="1401" t="s">
        <v>639</v>
      </c>
      <c r="L743" s="1403" t="s">
        <v>650</v>
      </c>
    </row>
    <row r="744" spans="8:12" ht="18" hidden="1">
      <c r="H744" s="1404">
        <v>502105</v>
      </c>
      <c r="I744" s="1401" t="s">
        <v>643</v>
      </c>
      <c r="J744" s="1401" t="s">
        <v>633</v>
      </c>
      <c r="K744" s="1401" t="s">
        <v>634</v>
      </c>
      <c r="L744" s="1403" t="s">
        <v>635</v>
      </c>
    </row>
    <row r="745" spans="8:12" ht="18" hidden="1">
      <c r="H745" s="1404">
        <v>502106</v>
      </c>
      <c r="I745" s="1401" t="s">
        <v>643</v>
      </c>
      <c r="J745" s="1401" t="s">
        <v>633</v>
      </c>
      <c r="K745" s="1401" t="s">
        <v>634</v>
      </c>
      <c r="L745" s="1403" t="s">
        <v>635</v>
      </c>
    </row>
    <row r="746" spans="8:12" ht="18" hidden="1">
      <c r="H746" s="1404">
        <v>502110</v>
      </c>
      <c r="I746" s="1401" t="s">
        <v>655</v>
      </c>
      <c r="J746" s="1401" t="s">
        <v>633</v>
      </c>
      <c r="K746" s="1401" t="s">
        <v>656</v>
      </c>
      <c r="L746" s="1403" t="s">
        <v>659</v>
      </c>
    </row>
    <row r="747" spans="8:12" ht="18" hidden="1">
      <c r="H747" s="1404">
        <v>502112</v>
      </c>
      <c r="I747" s="1401" t="s">
        <v>655</v>
      </c>
      <c r="J747" s="1401" t="s">
        <v>633</v>
      </c>
      <c r="K747" s="1401" t="s">
        <v>656</v>
      </c>
      <c r="L747" s="1403" t="s">
        <v>659</v>
      </c>
    </row>
    <row r="748" spans="8:12" ht="18" hidden="1">
      <c r="H748" s="1404">
        <v>502114</v>
      </c>
      <c r="I748" s="1401" t="s">
        <v>655</v>
      </c>
      <c r="J748" s="1401" t="s">
        <v>633</v>
      </c>
      <c r="K748" s="1401" t="s">
        <v>656</v>
      </c>
      <c r="L748" s="1403" t="s">
        <v>659</v>
      </c>
    </row>
    <row r="749" spans="8:12" ht="18" hidden="1">
      <c r="H749" s="1404">
        <v>502118</v>
      </c>
      <c r="I749" s="1401" t="s">
        <v>655</v>
      </c>
      <c r="J749" s="1401" t="s">
        <v>633</v>
      </c>
      <c r="K749" s="1401" t="s">
        <v>656</v>
      </c>
      <c r="L749" s="1403" t="s">
        <v>659</v>
      </c>
    </row>
    <row r="750" spans="8:12" ht="18" hidden="1">
      <c r="H750" s="1404">
        <v>502119</v>
      </c>
      <c r="I750" s="1401" t="s">
        <v>655</v>
      </c>
      <c r="J750" s="1401" t="s">
        <v>633</v>
      </c>
      <c r="K750" s="1401" t="s">
        <v>656</v>
      </c>
      <c r="L750" s="1403" t="s">
        <v>659</v>
      </c>
    </row>
    <row r="751" spans="8:12" ht="18" hidden="1">
      <c r="H751" s="1404">
        <v>502120</v>
      </c>
      <c r="I751" s="1401" t="s">
        <v>655</v>
      </c>
      <c r="J751" s="1401" t="s">
        <v>633</v>
      </c>
      <c r="K751" s="1401" t="s">
        <v>656</v>
      </c>
      <c r="L751" s="1403" t="s">
        <v>659</v>
      </c>
    </row>
    <row r="752" spans="8:12" ht="18" hidden="1">
      <c r="H752" s="1404">
        <v>502127</v>
      </c>
      <c r="I752" s="1401" t="s">
        <v>632</v>
      </c>
      <c r="J752" s="1401" t="s">
        <v>633</v>
      </c>
      <c r="K752" s="1401" t="s">
        <v>634</v>
      </c>
      <c r="L752" s="1403" t="s">
        <v>635</v>
      </c>
    </row>
    <row r="753" spans="8:12" ht="18" hidden="1">
      <c r="H753" s="1404">
        <v>502128</v>
      </c>
      <c r="I753" s="1401" t="s">
        <v>632</v>
      </c>
      <c r="J753" s="1401" t="s">
        <v>633</v>
      </c>
      <c r="K753" s="1401" t="s">
        <v>634</v>
      </c>
      <c r="L753" s="1403" t="s">
        <v>635</v>
      </c>
    </row>
    <row r="754" spans="8:12" ht="18" hidden="1">
      <c r="H754" s="1404">
        <v>502129</v>
      </c>
      <c r="I754" s="1401" t="s">
        <v>638</v>
      </c>
      <c r="J754" s="1401" t="s">
        <v>633</v>
      </c>
      <c r="K754" s="1401" t="s">
        <v>639</v>
      </c>
      <c r="L754" s="1403" t="s">
        <v>640</v>
      </c>
    </row>
    <row r="755" spans="8:12" ht="18" hidden="1">
      <c r="H755" s="1404">
        <v>502132</v>
      </c>
      <c r="I755" s="1401" t="s">
        <v>655</v>
      </c>
      <c r="J755" s="1401" t="s">
        <v>633</v>
      </c>
      <c r="K755" s="1401" t="s">
        <v>654</v>
      </c>
      <c r="L755" s="1403" t="s">
        <v>659</v>
      </c>
    </row>
    <row r="756" spans="8:12" ht="18" hidden="1">
      <c r="H756" s="1404">
        <v>502137</v>
      </c>
      <c r="I756" s="1401" t="s">
        <v>632</v>
      </c>
      <c r="J756" s="1401" t="s">
        <v>633</v>
      </c>
      <c r="K756" s="1401" t="s">
        <v>634</v>
      </c>
      <c r="L756" s="1403" t="s">
        <v>635</v>
      </c>
    </row>
    <row r="757" spans="8:12" ht="18" hidden="1">
      <c r="H757" s="1404">
        <v>502138</v>
      </c>
      <c r="I757" s="1401" t="s">
        <v>632</v>
      </c>
      <c r="J757" s="1401" t="s">
        <v>633</v>
      </c>
      <c r="K757" s="1401" t="s">
        <v>634</v>
      </c>
      <c r="L757" s="1403" t="s">
        <v>635</v>
      </c>
    </row>
    <row r="758" spans="8:12" ht="18" hidden="1">
      <c r="H758" s="1404">
        <v>502140</v>
      </c>
      <c r="I758" s="1401" t="s">
        <v>638</v>
      </c>
      <c r="J758" s="1401" t="s">
        <v>633</v>
      </c>
      <c r="K758" s="1401" t="s">
        <v>645</v>
      </c>
      <c r="L758" s="1403" t="s">
        <v>646</v>
      </c>
    </row>
    <row r="759" spans="8:12" ht="18" hidden="1">
      <c r="H759" s="1404">
        <v>502145</v>
      </c>
      <c r="I759" s="1401" t="s">
        <v>655</v>
      </c>
      <c r="J759" s="1401" t="s">
        <v>633</v>
      </c>
      <c r="K759" s="1401" t="s">
        <v>656</v>
      </c>
      <c r="L759" s="1403" t="s">
        <v>659</v>
      </c>
    </row>
    <row r="760" spans="8:12" ht="18" hidden="1">
      <c r="H760" s="1404">
        <v>502146</v>
      </c>
      <c r="I760" s="1401" t="s">
        <v>638</v>
      </c>
      <c r="J760" s="1401" t="s">
        <v>633</v>
      </c>
      <c r="K760" s="1401" t="s">
        <v>645</v>
      </c>
      <c r="L760" s="1403" t="s">
        <v>646</v>
      </c>
    </row>
    <row r="761" spans="8:12" ht="18" hidden="1">
      <c r="H761" s="1404">
        <v>502147</v>
      </c>
      <c r="I761" s="1401" t="s">
        <v>638</v>
      </c>
      <c r="J761" s="1401" t="s">
        <v>633</v>
      </c>
      <c r="K761" s="1401" t="s">
        <v>639</v>
      </c>
      <c r="L761" s="1403" t="s">
        <v>640</v>
      </c>
    </row>
    <row r="762" spans="8:12" ht="18" hidden="1">
      <c r="H762" s="1404">
        <v>502157</v>
      </c>
      <c r="I762" s="1401" t="s">
        <v>632</v>
      </c>
      <c r="J762" s="1401" t="s">
        <v>633</v>
      </c>
      <c r="K762" s="1401" t="s">
        <v>660</v>
      </c>
      <c r="L762" s="1403" t="s">
        <v>635</v>
      </c>
    </row>
    <row r="763" spans="8:12" ht="18" hidden="1">
      <c r="H763" s="1404">
        <v>502172</v>
      </c>
      <c r="I763" s="1401" t="s">
        <v>632</v>
      </c>
      <c r="J763" s="1401" t="s">
        <v>633</v>
      </c>
      <c r="K763" s="1401" t="s">
        <v>634</v>
      </c>
      <c r="L763" s="1403" t="s">
        <v>635</v>
      </c>
    </row>
    <row r="764" spans="8:12" ht="18" hidden="1">
      <c r="H764" s="1404">
        <v>502174</v>
      </c>
      <c r="I764" s="1401" t="s">
        <v>653</v>
      </c>
      <c r="J764" s="1401" t="s">
        <v>633</v>
      </c>
      <c r="K764" s="1401" t="s">
        <v>639</v>
      </c>
      <c r="L764" s="1403" t="s">
        <v>650</v>
      </c>
    </row>
    <row r="765" spans="8:12" ht="18" hidden="1">
      <c r="H765" s="1404">
        <v>502175</v>
      </c>
      <c r="I765" s="1401" t="s">
        <v>643</v>
      </c>
      <c r="J765" s="1401" t="s">
        <v>633</v>
      </c>
      <c r="K765" s="1401" t="s">
        <v>634</v>
      </c>
      <c r="L765" s="1403" t="s">
        <v>635</v>
      </c>
    </row>
    <row r="766" spans="8:12" ht="18" hidden="1">
      <c r="H766" s="1404">
        <v>502177</v>
      </c>
      <c r="I766" s="1401" t="s">
        <v>648</v>
      </c>
      <c r="J766" s="1401" t="s">
        <v>633</v>
      </c>
      <c r="K766" s="1401" t="s">
        <v>649</v>
      </c>
      <c r="L766" s="1403" t="s">
        <v>650</v>
      </c>
    </row>
    <row r="767" spans="8:12" ht="18" hidden="1">
      <c r="H767" s="1404">
        <v>502179</v>
      </c>
      <c r="I767" s="1401" t="s">
        <v>648</v>
      </c>
      <c r="J767" s="1401" t="s">
        <v>633</v>
      </c>
      <c r="K767" s="1401" t="s">
        <v>649</v>
      </c>
      <c r="L767" s="1403" t="s">
        <v>650</v>
      </c>
    </row>
    <row r="768" spans="8:12" ht="18" hidden="1">
      <c r="H768" s="1404">
        <v>502180</v>
      </c>
      <c r="I768" s="1401" t="s">
        <v>648</v>
      </c>
      <c r="J768" s="1401" t="s">
        <v>633</v>
      </c>
      <c r="K768" s="1401" t="s">
        <v>649</v>
      </c>
      <c r="L768" s="1403" t="s">
        <v>650</v>
      </c>
    </row>
    <row r="769" spans="8:12" ht="18" hidden="1">
      <c r="H769" s="1404">
        <v>502181</v>
      </c>
      <c r="I769" s="1401" t="s">
        <v>648</v>
      </c>
      <c r="J769" s="1401" t="s">
        <v>633</v>
      </c>
      <c r="K769" s="1401" t="s">
        <v>649</v>
      </c>
      <c r="L769" s="1403" t="s">
        <v>650</v>
      </c>
    </row>
    <row r="770" spans="8:12" ht="18" hidden="1">
      <c r="H770" s="1404">
        <v>502184</v>
      </c>
      <c r="I770" s="1401" t="s">
        <v>648</v>
      </c>
      <c r="J770" s="1401" t="s">
        <v>633</v>
      </c>
      <c r="K770" s="1401" t="s">
        <v>649</v>
      </c>
      <c r="L770" s="1403" t="s">
        <v>650</v>
      </c>
    </row>
    <row r="771" spans="8:12" ht="18" hidden="1">
      <c r="H771" s="1404">
        <v>502186</v>
      </c>
      <c r="I771" s="1401" t="s">
        <v>653</v>
      </c>
      <c r="J771" s="1401" t="s">
        <v>633</v>
      </c>
      <c r="K771" s="1401" t="s">
        <v>639</v>
      </c>
      <c r="L771" s="1403" t="s">
        <v>650</v>
      </c>
    </row>
    <row r="772" spans="8:12" ht="18" hidden="1">
      <c r="H772" s="1404">
        <v>502188</v>
      </c>
      <c r="I772" s="1401" t="s">
        <v>632</v>
      </c>
      <c r="J772" s="1401" t="s">
        <v>633</v>
      </c>
      <c r="K772" s="1401" t="s">
        <v>660</v>
      </c>
      <c r="L772" s="1403" t="s">
        <v>661</v>
      </c>
    </row>
    <row r="773" spans="8:12" ht="18" hidden="1">
      <c r="H773" s="1404">
        <v>502189</v>
      </c>
      <c r="I773" s="1401" t="s">
        <v>638</v>
      </c>
      <c r="J773" s="1401" t="s">
        <v>633</v>
      </c>
      <c r="K773" s="1401" t="s">
        <v>639</v>
      </c>
      <c r="L773" s="1403" t="s">
        <v>640</v>
      </c>
    </row>
    <row r="774" spans="8:12" ht="18" hidden="1">
      <c r="H774" s="1404">
        <v>502190</v>
      </c>
      <c r="I774" s="1401" t="s">
        <v>638</v>
      </c>
      <c r="J774" s="1401" t="s">
        <v>633</v>
      </c>
      <c r="K774" s="1401" t="s">
        <v>639</v>
      </c>
      <c r="L774" s="1403" t="s">
        <v>640</v>
      </c>
    </row>
    <row r="775" spans="8:12" ht="18" hidden="1">
      <c r="H775" s="1404">
        <v>502191</v>
      </c>
      <c r="I775" s="1401" t="s">
        <v>643</v>
      </c>
      <c r="J775" s="1401" t="s">
        <v>633</v>
      </c>
      <c r="K775" s="1401" t="s">
        <v>634</v>
      </c>
      <c r="L775" s="1403" t="s">
        <v>635</v>
      </c>
    </row>
    <row r="776" spans="8:12" ht="18" hidden="1">
      <c r="H776" s="1404">
        <v>502193</v>
      </c>
      <c r="I776" s="1401" t="s">
        <v>632</v>
      </c>
      <c r="J776" s="1401" t="s">
        <v>633</v>
      </c>
      <c r="K776" s="1401" t="s">
        <v>634</v>
      </c>
      <c r="L776" s="1403" t="s">
        <v>635</v>
      </c>
    </row>
    <row r="777" spans="8:12" ht="18" hidden="1">
      <c r="H777" s="1404">
        <v>502195</v>
      </c>
      <c r="I777" s="1401" t="s">
        <v>663</v>
      </c>
      <c r="J777" s="1401">
        <v>23502195</v>
      </c>
      <c r="K777" s="1401" t="s">
        <v>660</v>
      </c>
      <c r="L777" s="1403" t="s">
        <v>661</v>
      </c>
    </row>
    <row r="778" spans="8:12" ht="18" hidden="1">
      <c r="H778" s="1404">
        <v>502198</v>
      </c>
      <c r="I778" s="1401" t="s">
        <v>653</v>
      </c>
      <c r="J778" s="1401" t="s">
        <v>633</v>
      </c>
      <c r="K778" s="1401" t="s">
        <v>665</v>
      </c>
      <c r="L778" s="1403" t="s">
        <v>650</v>
      </c>
    </row>
    <row r="779" spans="8:12" ht="18" hidden="1">
      <c r="H779" s="1404">
        <v>502199</v>
      </c>
      <c r="I779" s="1401" t="s">
        <v>632</v>
      </c>
      <c r="J779" s="1401" t="s">
        <v>633</v>
      </c>
      <c r="K779" s="1401" t="s">
        <v>649</v>
      </c>
      <c r="L779" s="1403" t="s">
        <v>650</v>
      </c>
    </row>
    <row r="780" spans="8:12" ht="18" hidden="1">
      <c r="H780" s="1404">
        <v>502201</v>
      </c>
      <c r="I780" s="1401" t="s">
        <v>638</v>
      </c>
      <c r="J780" s="1401" t="s">
        <v>633</v>
      </c>
      <c r="K780" s="1401" t="s">
        <v>649</v>
      </c>
      <c r="L780" s="1403" t="s">
        <v>650</v>
      </c>
    </row>
    <row r="781" spans="8:12" ht="18" hidden="1">
      <c r="H781" s="1404">
        <v>502202</v>
      </c>
      <c r="I781" s="1401" t="s">
        <v>643</v>
      </c>
      <c r="J781" s="1401" t="s">
        <v>633</v>
      </c>
      <c r="K781" s="1401" t="s">
        <v>634</v>
      </c>
      <c r="L781" s="1403" t="s">
        <v>635</v>
      </c>
    </row>
    <row r="782" spans="8:12" ht="18" hidden="1">
      <c r="H782" s="1404">
        <v>502203</v>
      </c>
      <c r="I782" s="1401" t="s">
        <v>638</v>
      </c>
      <c r="J782" s="1401" t="s">
        <v>633</v>
      </c>
      <c r="K782" s="1401" t="s">
        <v>639</v>
      </c>
      <c r="L782" s="1403" t="s">
        <v>640</v>
      </c>
    </row>
    <row r="783" spans="8:12" ht="18" hidden="1">
      <c r="H783" s="1404">
        <v>502207</v>
      </c>
      <c r="I783" s="1401" t="s">
        <v>638</v>
      </c>
      <c r="J783" s="1401" t="s">
        <v>633</v>
      </c>
      <c r="K783" s="1401" t="s">
        <v>645</v>
      </c>
      <c r="L783" s="1403" t="s">
        <v>646</v>
      </c>
    </row>
    <row r="784" spans="8:12" ht="18" hidden="1">
      <c r="H784" s="1404">
        <v>502227</v>
      </c>
      <c r="I784" s="1401" t="s">
        <v>632</v>
      </c>
      <c r="J784" s="1401" t="s">
        <v>633</v>
      </c>
      <c r="K784" s="1401" t="s">
        <v>660</v>
      </c>
      <c r="L784" s="1403" t="s">
        <v>661</v>
      </c>
    </row>
    <row r="785" spans="8:12" ht="18" hidden="1">
      <c r="H785" s="1404">
        <v>502228</v>
      </c>
      <c r="I785" s="1401" t="s">
        <v>638</v>
      </c>
      <c r="J785" s="1401" t="s">
        <v>633</v>
      </c>
      <c r="K785" s="1401" t="s">
        <v>654</v>
      </c>
      <c r="L785" s="1403" t="s">
        <v>650</v>
      </c>
    </row>
    <row r="786" spans="8:12" ht="18" hidden="1">
      <c r="H786" s="1404">
        <v>502229</v>
      </c>
      <c r="I786" s="1401" t="s">
        <v>632</v>
      </c>
      <c r="J786" s="1401" t="s">
        <v>633</v>
      </c>
      <c r="K786" s="1401" t="s">
        <v>634</v>
      </c>
      <c r="L786" s="1403" t="s">
        <v>635</v>
      </c>
    </row>
    <row r="787" spans="8:12" ht="18" hidden="1">
      <c r="H787" s="1404">
        <v>502230</v>
      </c>
      <c r="I787" s="1401" t="s">
        <v>655</v>
      </c>
      <c r="J787" s="1401" t="s">
        <v>633</v>
      </c>
      <c r="K787" s="1401" t="s">
        <v>656</v>
      </c>
      <c r="L787" s="1403" t="s">
        <v>657</v>
      </c>
    </row>
    <row r="788" spans="8:12" ht="18" hidden="1">
      <c r="H788" s="1404">
        <v>502232</v>
      </c>
      <c r="I788" s="1401" t="s">
        <v>638</v>
      </c>
      <c r="J788" s="1401" t="s">
        <v>633</v>
      </c>
      <c r="K788" s="1401" t="s">
        <v>645</v>
      </c>
      <c r="L788" s="1403" t="s">
        <v>646</v>
      </c>
    </row>
    <row r="789" spans="8:12" ht="18" hidden="1">
      <c r="H789" s="1404">
        <v>502233</v>
      </c>
      <c r="I789" s="1401" t="s">
        <v>632</v>
      </c>
      <c r="J789" s="1401" t="s">
        <v>633</v>
      </c>
      <c r="K789" s="1401" t="s">
        <v>634</v>
      </c>
      <c r="L789" s="1403" t="s">
        <v>635</v>
      </c>
    </row>
    <row r="790" spans="8:12" ht="18" hidden="1">
      <c r="H790" s="1404">
        <v>100520</v>
      </c>
      <c r="I790" s="1401" t="s">
        <v>667</v>
      </c>
      <c r="J790" s="1401">
        <v>23100520</v>
      </c>
      <c r="K790" s="1401" t="s">
        <v>669</v>
      </c>
      <c r="L790" s="1403" t="s">
        <v>640</v>
      </c>
    </row>
    <row r="791" spans="8:12" ht="18" hidden="1">
      <c r="H791" s="1404">
        <v>502238</v>
      </c>
      <c r="I791" s="1401" t="s">
        <v>667</v>
      </c>
      <c r="J791" s="1401">
        <v>23502238</v>
      </c>
      <c r="K791" s="1401" t="s">
        <v>639</v>
      </c>
      <c r="L791" s="1403" t="s">
        <v>640</v>
      </c>
    </row>
    <row r="792" spans="8:12" ht="18" hidden="1">
      <c r="H792" s="1404">
        <v>502240</v>
      </c>
      <c r="I792" s="1401" t="s">
        <v>655</v>
      </c>
      <c r="J792" s="1401" t="s">
        <v>633</v>
      </c>
      <c r="K792" s="1401" t="s">
        <v>656</v>
      </c>
      <c r="L792" s="1403" t="s">
        <v>657</v>
      </c>
    </row>
    <row r="793" spans="8:12" ht="18" hidden="1">
      <c r="H793" s="1404">
        <v>502243</v>
      </c>
      <c r="I793" s="1401" t="s">
        <v>655</v>
      </c>
      <c r="J793" s="1401" t="s">
        <v>633</v>
      </c>
      <c r="K793" s="1401" t="s">
        <v>656</v>
      </c>
      <c r="L793" s="1403" t="s">
        <v>657</v>
      </c>
    </row>
    <row r="794" spans="8:12" ht="18" hidden="1">
      <c r="H794" s="1404">
        <v>502245</v>
      </c>
      <c r="I794" s="1401" t="s">
        <v>655</v>
      </c>
      <c r="J794" s="1401" t="s">
        <v>633</v>
      </c>
      <c r="K794" s="1401" t="s">
        <v>656</v>
      </c>
      <c r="L794" s="1403" t="s">
        <v>657</v>
      </c>
    </row>
    <row r="795" spans="8:12" ht="18" hidden="1">
      <c r="H795" s="1404">
        <v>502246</v>
      </c>
      <c r="I795" s="1401" t="s">
        <v>655</v>
      </c>
      <c r="J795" s="1401" t="s">
        <v>633</v>
      </c>
      <c r="K795" s="1401" t="s">
        <v>656</v>
      </c>
      <c r="L795" s="1403" t="s">
        <v>657</v>
      </c>
    </row>
    <row r="796" spans="8:12" ht="18" hidden="1">
      <c r="H796" s="1404">
        <v>502247</v>
      </c>
      <c r="I796" s="1401" t="s">
        <v>632</v>
      </c>
      <c r="J796" s="1401" t="s">
        <v>633</v>
      </c>
      <c r="K796" s="1401" t="s">
        <v>634</v>
      </c>
      <c r="L796" s="1403" t="s">
        <v>635</v>
      </c>
    </row>
    <row r="797" spans="8:12" ht="18" hidden="1">
      <c r="H797" s="1404">
        <v>502272</v>
      </c>
      <c r="I797" s="1401" t="s">
        <v>632</v>
      </c>
      <c r="J797" s="1401" t="s">
        <v>633</v>
      </c>
      <c r="K797" s="1401" t="s">
        <v>660</v>
      </c>
      <c r="L797" s="1403" t="s">
        <v>662</v>
      </c>
    </row>
    <row r="798" spans="8:12" ht="18" hidden="1">
      <c r="H798" s="1404">
        <v>502277</v>
      </c>
      <c r="I798" s="1401" t="s">
        <v>638</v>
      </c>
      <c r="J798" s="1401" t="s">
        <v>633</v>
      </c>
      <c r="K798" s="1401" t="s">
        <v>645</v>
      </c>
      <c r="L798" s="1403" t="s">
        <v>646</v>
      </c>
    </row>
    <row r="799" spans="8:12" ht="18" hidden="1">
      <c r="H799" s="1404">
        <v>502284</v>
      </c>
      <c r="I799" s="1401" t="s">
        <v>655</v>
      </c>
      <c r="J799" s="1401" t="s">
        <v>633</v>
      </c>
      <c r="K799" s="1401" t="s">
        <v>656</v>
      </c>
      <c r="L799" s="1403" t="s">
        <v>657</v>
      </c>
    </row>
    <row r="800" spans="8:12" ht="18" hidden="1">
      <c r="H800" s="1404">
        <v>502295</v>
      </c>
      <c r="I800" s="1401" t="s">
        <v>655</v>
      </c>
      <c r="J800" s="1401" t="s">
        <v>633</v>
      </c>
      <c r="K800" s="1401" t="s">
        <v>656</v>
      </c>
      <c r="L800" s="1403" t="s">
        <v>657</v>
      </c>
    </row>
    <row r="801" spans="8:12" ht="18" hidden="1">
      <c r="H801" s="1404">
        <v>502313</v>
      </c>
      <c r="I801" s="1401" t="s">
        <v>648</v>
      </c>
      <c r="J801" s="1401" t="s">
        <v>633</v>
      </c>
      <c r="K801" s="1401" t="s">
        <v>649</v>
      </c>
      <c r="L801" s="1403" t="s">
        <v>650</v>
      </c>
    </row>
    <row r="802" spans="8:12" ht="18" hidden="1">
      <c r="H802" s="1404">
        <v>502320</v>
      </c>
      <c r="I802" s="1401" t="s">
        <v>632</v>
      </c>
      <c r="J802" s="1401" t="s">
        <v>633</v>
      </c>
      <c r="K802" s="1401" t="s">
        <v>660</v>
      </c>
      <c r="L802" s="1403" t="s">
        <v>662</v>
      </c>
    </row>
    <row r="803" spans="8:12" ht="18" hidden="1">
      <c r="H803" s="1404">
        <v>502321</v>
      </c>
      <c r="I803" s="1401" t="s">
        <v>632</v>
      </c>
      <c r="J803" s="1401" t="s">
        <v>633</v>
      </c>
      <c r="K803" s="1401" t="s">
        <v>660</v>
      </c>
      <c r="L803" s="1403" t="s">
        <v>662</v>
      </c>
    </row>
    <row r="804" spans="8:12" ht="18" hidden="1">
      <c r="H804" s="1404">
        <v>502322</v>
      </c>
      <c r="I804" s="1401" t="s">
        <v>632</v>
      </c>
      <c r="J804" s="1401" t="s">
        <v>633</v>
      </c>
      <c r="K804" s="1401" t="s">
        <v>660</v>
      </c>
      <c r="L804" s="1403" t="s">
        <v>662</v>
      </c>
    </row>
    <row r="805" spans="8:12" ht="18" hidden="1">
      <c r="H805" s="1404">
        <v>502331</v>
      </c>
      <c r="I805" s="1401" t="s">
        <v>632</v>
      </c>
      <c r="J805" s="1401" t="s">
        <v>633</v>
      </c>
      <c r="K805" s="1401" t="s">
        <v>660</v>
      </c>
      <c r="L805" s="1403" t="s">
        <v>662</v>
      </c>
    </row>
    <row r="806" spans="8:12" ht="18" hidden="1">
      <c r="H806" s="1404">
        <v>502339</v>
      </c>
      <c r="I806" s="1401" t="s">
        <v>648</v>
      </c>
      <c r="J806" s="1401" t="s">
        <v>633</v>
      </c>
      <c r="K806" s="1401" t="s">
        <v>649</v>
      </c>
      <c r="L806" s="1403" t="s">
        <v>650</v>
      </c>
    </row>
    <row r="807" spans="8:12" ht="18" hidden="1">
      <c r="H807" s="1404">
        <v>502341</v>
      </c>
      <c r="I807" s="1401" t="s">
        <v>653</v>
      </c>
      <c r="J807" s="1401" t="s">
        <v>633</v>
      </c>
      <c r="K807" s="1401" t="s">
        <v>639</v>
      </c>
      <c r="L807" s="1403" t="s">
        <v>650</v>
      </c>
    </row>
    <row r="808" spans="8:12" ht="18" hidden="1">
      <c r="H808" s="1404">
        <v>502352</v>
      </c>
      <c r="I808" s="1401" t="s">
        <v>653</v>
      </c>
      <c r="J808" s="1401" t="s">
        <v>633</v>
      </c>
      <c r="K808" s="1401" t="s">
        <v>639</v>
      </c>
      <c r="L808" s="1403" t="s">
        <v>650</v>
      </c>
    </row>
    <row r="809" spans="8:12" ht="18" hidden="1">
      <c r="H809" s="1404">
        <v>502359</v>
      </c>
      <c r="I809" s="1401" t="s">
        <v>655</v>
      </c>
      <c r="J809" s="1401" t="s">
        <v>633</v>
      </c>
      <c r="K809" s="1401" t="s">
        <v>654</v>
      </c>
      <c r="L809" s="1403" t="s">
        <v>659</v>
      </c>
    </row>
    <row r="810" spans="8:12" ht="18" hidden="1">
      <c r="H810" s="1404">
        <v>502363</v>
      </c>
      <c r="I810" s="1401" t="s">
        <v>638</v>
      </c>
      <c r="J810" s="1401" t="s">
        <v>633</v>
      </c>
      <c r="K810" s="1401" t="s">
        <v>658</v>
      </c>
      <c r="L810" s="1403" t="s">
        <v>659</v>
      </c>
    </row>
    <row r="811" spans="8:12" ht="18" hidden="1">
      <c r="H811" s="1404">
        <v>502366</v>
      </c>
      <c r="I811" s="1401" t="s">
        <v>632</v>
      </c>
      <c r="J811" s="1401" t="s">
        <v>633</v>
      </c>
      <c r="K811" s="1401" t="s">
        <v>664</v>
      </c>
      <c r="L811" s="1403" t="s">
        <v>635</v>
      </c>
    </row>
    <row r="812" spans="8:12" ht="18" hidden="1">
      <c r="H812" s="1404">
        <v>502367</v>
      </c>
      <c r="I812" s="1401" t="s">
        <v>632</v>
      </c>
      <c r="J812" s="1401" t="s">
        <v>633</v>
      </c>
      <c r="K812" s="1401" t="s">
        <v>664</v>
      </c>
      <c r="L812" s="1403" t="s">
        <v>635</v>
      </c>
    </row>
    <row r="813" spans="8:12" ht="18" hidden="1">
      <c r="H813" s="1404">
        <v>502368</v>
      </c>
      <c r="I813" s="1401" t="s">
        <v>632</v>
      </c>
      <c r="J813" s="1401" t="s">
        <v>633</v>
      </c>
      <c r="K813" s="1401" t="s">
        <v>664</v>
      </c>
      <c r="L813" s="1403" t="s">
        <v>635</v>
      </c>
    </row>
    <row r="814" spans="8:12" ht="18" hidden="1">
      <c r="H814" s="1404">
        <v>502369</v>
      </c>
      <c r="I814" s="1401" t="s">
        <v>632</v>
      </c>
      <c r="J814" s="1401" t="s">
        <v>633</v>
      </c>
      <c r="K814" s="1401" t="s">
        <v>664</v>
      </c>
      <c r="L814" s="1403" t="s">
        <v>635</v>
      </c>
    </row>
    <row r="815" spans="8:12" ht="18" hidden="1">
      <c r="H815" s="1404">
        <v>502370</v>
      </c>
      <c r="I815" s="1401" t="s">
        <v>632</v>
      </c>
      <c r="J815" s="1401" t="s">
        <v>633</v>
      </c>
      <c r="K815" s="1401" t="s">
        <v>664</v>
      </c>
      <c r="L815" s="1403" t="s">
        <v>635</v>
      </c>
    </row>
    <row r="816" spans="8:12" ht="18" hidden="1">
      <c r="H816" s="1404">
        <v>502373</v>
      </c>
      <c r="I816" s="1401" t="s">
        <v>643</v>
      </c>
      <c r="J816" s="1401" t="s">
        <v>633</v>
      </c>
      <c r="K816" s="1401" t="s">
        <v>634</v>
      </c>
      <c r="L816" s="1403" t="s">
        <v>635</v>
      </c>
    </row>
    <row r="817" spans="8:12" ht="18" hidden="1">
      <c r="H817" s="1404">
        <v>502383</v>
      </c>
      <c r="I817" s="1401" t="s">
        <v>638</v>
      </c>
      <c r="J817" s="1401" t="s">
        <v>633</v>
      </c>
      <c r="K817" s="1401" t="s">
        <v>654</v>
      </c>
      <c r="L817" s="1403" t="s">
        <v>650</v>
      </c>
    </row>
    <row r="818" spans="8:12" ht="18" hidden="1">
      <c r="H818" s="1404">
        <v>502391</v>
      </c>
      <c r="I818" s="1401" t="s">
        <v>632</v>
      </c>
      <c r="J818" s="1401" t="s">
        <v>633</v>
      </c>
      <c r="K818" s="1401" t="s">
        <v>634</v>
      </c>
      <c r="L818" s="1403" t="s">
        <v>635</v>
      </c>
    </row>
    <row r="819" spans="8:12" ht="18" hidden="1">
      <c r="H819" s="1404">
        <v>502395</v>
      </c>
      <c r="I819" s="1401" t="s">
        <v>632</v>
      </c>
      <c r="J819" s="1401" t="s">
        <v>633</v>
      </c>
      <c r="K819" s="1401" t="s">
        <v>634</v>
      </c>
      <c r="L819" s="1403" t="s">
        <v>635</v>
      </c>
    </row>
    <row r="820" spans="8:12" ht="18" hidden="1">
      <c r="H820" s="1404">
        <v>502397</v>
      </c>
      <c r="I820" s="1401" t="s">
        <v>632</v>
      </c>
      <c r="J820" s="1401" t="s">
        <v>633</v>
      </c>
      <c r="K820" s="1401" t="s">
        <v>634</v>
      </c>
      <c r="L820" s="1403" t="s">
        <v>635</v>
      </c>
    </row>
    <row r="821" spans="8:12" ht="18" hidden="1">
      <c r="H821" s="1404">
        <v>502400</v>
      </c>
      <c r="I821" s="1401" t="s">
        <v>632</v>
      </c>
      <c r="J821" s="1401" t="s">
        <v>633</v>
      </c>
      <c r="K821" s="1401" t="s">
        <v>634</v>
      </c>
      <c r="L821" s="1403" t="s">
        <v>635</v>
      </c>
    </row>
    <row r="822" spans="8:12" ht="18" hidden="1">
      <c r="H822" s="1404">
        <v>502402</v>
      </c>
      <c r="I822" s="1401" t="s">
        <v>632</v>
      </c>
      <c r="J822" s="1401" t="s">
        <v>633</v>
      </c>
      <c r="K822" s="1401" t="s">
        <v>634</v>
      </c>
      <c r="L822" s="1403" t="s">
        <v>635</v>
      </c>
    </row>
    <row r="823" spans="8:12" ht="18" hidden="1">
      <c r="H823" s="1404">
        <v>502408</v>
      </c>
      <c r="I823" s="1401" t="s">
        <v>632</v>
      </c>
      <c r="J823" s="1401" t="s">
        <v>633</v>
      </c>
      <c r="K823" s="1401" t="s">
        <v>634</v>
      </c>
      <c r="L823" s="1403" t="s">
        <v>635</v>
      </c>
    </row>
    <row r="824" spans="8:12" ht="18" hidden="1">
      <c r="H824" s="1404">
        <v>502409</v>
      </c>
      <c r="I824" s="1401" t="s">
        <v>632</v>
      </c>
      <c r="J824" s="1401" t="s">
        <v>633</v>
      </c>
      <c r="K824" s="1401" t="s">
        <v>634</v>
      </c>
      <c r="L824" s="1403" t="s">
        <v>635</v>
      </c>
    </row>
    <row r="825" spans="8:12" ht="18" hidden="1">
      <c r="H825" s="1404">
        <v>502411</v>
      </c>
      <c r="I825" s="1401" t="s">
        <v>632</v>
      </c>
      <c r="J825" s="1401" t="s">
        <v>633</v>
      </c>
      <c r="K825" s="1401" t="s">
        <v>634</v>
      </c>
      <c r="L825" s="1403" t="s">
        <v>635</v>
      </c>
    </row>
    <row r="826" spans="8:12" ht="18" hidden="1">
      <c r="H826" s="1404">
        <v>502416</v>
      </c>
      <c r="I826" s="1401" t="s">
        <v>655</v>
      </c>
      <c r="J826" s="1401" t="s">
        <v>633</v>
      </c>
      <c r="K826" s="1401" t="s">
        <v>656</v>
      </c>
      <c r="L826" s="1403" t="s">
        <v>659</v>
      </c>
    </row>
    <row r="827" spans="8:12" ht="18" hidden="1">
      <c r="H827" s="1404">
        <v>502420</v>
      </c>
      <c r="I827" s="1401" t="s">
        <v>632</v>
      </c>
      <c r="J827" s="1401" t="s">
        <v>633</v>
      </c>
      <c r="K827" s="1401" t="s">
        <v>634</v>
      </c>
      <c r="L827" s="1403" t="s">
        <v>635</v>
      </c>
    </row>
    <row r="828" spans="8:12" ht="18" hidden="1">
      <c r="H828" s="1404">
        <v>502425</v>
      </c>
      <c r="I828" s="1401" t="s">
        <v>632</v>
      </c>
      <c r="J828" s="1401" t="s">
        <v>633</v>
      </c>
      <c r="K828" s="1401" t="s">
        <v>649</v>
      </c>
      <c r="L828" s="1403" t="s">
        <v>650</v>
      </c>
    </row>
    <row r="829" spans="8:12" ht="18" hidden="1">
      <c r="H829" s="1404">
        <v>502426</v>
      </c>
      <c r="I829" s="1401" t="s">
        <v>643</v>
      </c>
      <c r="J829" s="1401" t="s">
        <v>633</v>
      </c>
      <c r="K829" s="1401" t="s">
        <v>634</v>
      </c>
      <c r="L829" s="1403" t="s">
        <v>635</v>
      </c>
    </row>
    <row r="830" spans="8:12" ht="18" hidden="1">
      <c r="H830" s="1404">
        <v>502428</v>
      </c>
      <c r="I830" s="1401" t="s">
        <v>643</v>
      </c>
      <c r="J830" s="1401" t="s">
        <v>633</v>
      </c>
      <c r="K830" s="1401" t="s">
        <v>634</v>
      </c>
      <c r="L830" s="1403" t="s">
        <v>635</v>
      </c>
    </row>
    <row r="831" spans="8:12" ht="18" hidden="1">
      <c r="H831" s="1404">
        <v>502436</v>
      </c>
      <c r="I831" s="1401" t="s">
        <v>632</v>
      </c>
      <c r="J831" s="1401" t="s">
        <v>633</v>
      </c>
      <c r="K831" s="1401" t="s">
        <v>634</v>
      </c>
      <c r="L831" s="1403" t="s">
        <v>635</v>
      </c>
    </row>
    <row r="832" spans="8:12" ht="18" hidden="1">
      <c r="H832" s="1404">
        <v>502445</v>
      </c>
      <c r="I832" s="1401" t="s">
        <v>655</v>
      </c>
      <c r="J832" s="1401" t="s">
        <v>633</v>
      </c>
      <c r="K832" s="1401" t="s">
        <v>656</v>
      </c>
      <c r="L832" s="1403" t="s">
        <v>659</v>
      </c>
    </row>
    <row r="833" spans="8:12" ht="18" hidden="1">
      <c r="H833" s="1404">
        <v>502446</v>
      </c>
      <c r="I833" s="1401" t="s">
        <v>655</v>
      </c>
      <c r="J833" s="1401" t="s">
        <v>633</v>
      </c>
      <c r="K833" s="1401" t="s">
        <v>656</v>
      </c>
      <c r="L833" s="1403" t="s">
        <v>659</v>
      </c>
    </row>
    <row r="834" spans="8:12" ht="18" hidden="1">
      <c r="H834" s="1404">
        <v>502449</v>
      </c>
      <c r="I834" s="1401" t="s">
        <v>655</v>
      </c>
      <c r="J834" s="1401" t="s">
        <v>633</v>
      </c>
      <c r="K834" s="1401" t="s">
        <v>654</v>
      </c>
      <c r="L834" s="1403" t="s">
        <v>659</v>
      </c>
    </row>
    <row r="835" spans="8:12" ht="18" hidden="1">
      <c r="H835" s="1404">
        <v>502450</v>
      </c>
      <c r="I835" s="1401" t="s">
        <v>632</v>
      </c>
      <c r="J835" s="1401" t="s">
        <v>633</v>
      </c>
      <c r="K835" s="1401" t="s">
        <v>649</v>
      </c>
      <c r="L835" s="1403" t="s">
        <v>650</v>
      </c>
    </row>
    <row r="836" spans="8:12" ht="18" hidden="1">
      <c r="H836" s="1404">
        <v>502463</v>
      </c>
      <c r="I836" s="1401" t="s">
        <v>648</v>
      </c>
      <c r="J836" s="1401" t="s">
        <v>633</v>
      </c>
      <c r="K836" s="1401" t="s">
        <v>649</v>
      </c>
      <c r="L836" s="1403" t="s">
        <v>650</v>
      </c>
    </row>
    <row r="837" spans="8:12" ht="18" hidden="1">
      <c r="H837" s="1404">
        <v>502468</v>
      </c>
      <c r="I837" s="1401" t="s">
        <v>648</v>
      </c>
      <c r="J837" s="1401" t="s">
        <v>633</v>
      </c>
      <c r="K837" s="1401" t="s">
        <v>649</v>
      </c>
      <c r="L837" s="1403" t="s">
        <v>650</v>
      </c>
    </row>
    <row r="838" spans="8:12" ht="18" hidden="1">
      <c r="H838" s="1404">
        <v>502469</v>
      </c>
      <c r="I838" s="1401" t="s">
        <v>632</v>
      </c>
      <c r="J838" s="1401" t="s">
        <v>633</v>
      </c>
      <c r="K838" s="1401" t="s">
        <v>634</v>
      </c>
      <c r="L838" s="1403" t="s">
        <v>635</v>
      </c>
    </row>
    <row r="839" spans="8:12" ht="18" hidden="1">
      <c r="H839" s="1404">
        <v>502470</v>
      </c>
      <c r="I839" s="1401" t="s">
        <v>638</v>
      </c>
      <c r="J839" s="1401" t="s">
        <v>633</v>
      </c>
      <c r="K839" s="1401" t="s">
        <v>639</v>
      </c>
      <c r="L839" s="1403" t="s">
        <v>640</v>
      </c>
    </row>
    <row r="840" spans="8:12" ht="18" hidden="1">
      <c r="H840" s="1404">
        <v>502472</v>
      </c>
      <c r="I840" s="1401" t="s">
        <v>638</v>
      </c>
      <c r="J840" s="1401" t="s">
        <v>633</v>
      </c>
      <c r="K840" s="1401" t="s">
        <v>658</v>
      </c>
      <c r="L840" s="1403" t="s">
        <v>659</v>
      </c>
    </row>
    <row r="841" spans="8:12" ht="18" hidden="1">
      <c r="H841" s="1404">
        <v>502475</v>
      </c>
      <c r="I841" s="1401" t="s">
        <v>643</v>
      </c>
      <c r="J841" s="1401" t="s">
        <v>633</v>
      </c>
      <c r="K841" s="1401" t="s">
        <v>634</v>
      </c>
      <c r="L841" s="1403" t="s">
        <v>635</v>
      </c>
    </row>
    <row r="842" spans="8:12" ht="18" hidden="1">
      <c r="H842" s="1404">
        <v>502479</v>
      </c>
      <c r="I842" s="1401" t="s">
        <v>632</v>
      </c>
      <c r="J842" s="1401" t="s">
        <v>633</v>
      </c>
      <c r="K842" s="1401" t="s">
        <v>660</v>
      </c>
      <c r="L842" s="1403" t="s">
        <v>661</v>
      </c>
    </row>
    <row r="843" spans="8:12" ht="18" hidden="1">
      <c r="H843" s="1404">
        <v>502480</v>
      </c>
      <c r="I843" s="1401" t="s">
        <v>638</v>
      </c>
      <c r="J843" s="1401" t="s">
        <v>633</v>
      </c>
      <c r="K843" s="1401" t="s">
        <v>645</v>
      </c>
      <c r="L843" s="1403" t="s">
        <v>646</v>
      </c>
    </row>
    <row r="844" spans="8:12" ht="18" hidden="1">
      <c r="H844" s="1404">
        <v>502482</v>
      </c>
      <c r="I844" s="1401" t="s">
        <v>648</v>
      </c>
      <c r="J844" s="1401" t="s">
        <v>633</v>
      </c>
      <c r="K844" s="1401" t="s">
        <v>634</v>
      </c>
      <c r="L844" s="1403" t="s">
        <v>635</v>
      </c>
    </row>
    <row r="845" spans="8:12" ht="18" hidden="1">
      <c r="H845" s="1404">
        <v>502484</v>
      </c>
      <c r="I845" s="1401" t="s">
        <v>655</v>
      </c>
      <c r="J845" s="1401" t="s">
        <v>633</v>
      </c>
      <c r="K845" s="1401" t="s">
        <v>654</v>
      </c>
      <c r="L845" s="1403" t="s">
        <v>659</v>
      </c>
    </row>
    <row r="846" spans="8:12" ht="18" hidden="1">
      <c r="H846" s="1404">
        <v>502486</v>
      </c>
      <c r="I846" s="1401" t="s">
        <v>655</v>
      </c>
      <c r="J846" s="1401" t="s">
        <v>633</v>
      </c>
      <c r="K846" s="1401" t="s">
        <v>654</v>
      </c>
      <c r="L846" s="1403" t="s">
        <v>659</v>
      </c>
    </row>
    <row r="847" spans="8:12" ht="18" hidden="1">
      <c r="H847" s="1404">
        <v>502487</v>
      </c>
      <c r="I847" s="1401" t="s">
        <v>655</v>
      </c>
      <c r="J847" s="1401" t="s">
        <v>633</v>
      </c>
      <c r="K847" s="1401" t="s">
        <v>654</v>
      </c>
      <c r="L847" s="1403" t="s">
        <v>659</v>
      </c>
    </row>
    <row r="848" spans="8:12" ht="18" hidden="1">
      <c r="H848" s="1404">
        <v>502489</v>
      </c>
      <c r="I848" s="1401" t="s">
        <v>638</v>
      </c>
      <c r="J848" s="1401" t="s">
        <v>633</v>
      </c>
      <c r="K848" s="1401" t="s">
        <v>645</v>
      </c>
      <c r="L848" s="1403" t="s">
        <v>646</v>
      </c>
    </row>
    <row r="849" spans="8:12" ht="18" hidden="1">
      <c r="H849" s="1404">
        <v>502491</v>
      </c>
      <c r="I849" s="1401" t="s">
        <v>653</v>
      </c>
      <c r="J849" s="1401" t="s">
        <v>633</v>
      </c>
      <c r="K849" s="1401" t="s">
        <v>639</v>
      </c>
      <c r="L849" s="1403" t="s">
        <v>650</v>
      </c>
    </row>
    <row r="850" spans="8:12" ht="18" hidden="1">
      <c r="H850" s="1404">
        <v>502496</v>
      </c>
      <c r="I850" s="1401" t="s">
        <v>648</v>
      </c>
      <c r="J850" s="1401" t="s">
        <v>633</v>
      </c>
      <c r="K850" s="1401" t="s">
        <v>634</v>
      </c>
      <c r="L850" s="1403" t="s">
        <v>635</v>
      </c>
    </row>
    <row r="851" spans="8:12" ht="18" hidden="1">
      <c r="H851" s="1404">
        <v>502497</v>
      </c>
      <c r="I851" s="1401" t="s">
        <v>648</v>
      </c>
      <c r="J851" s="1401" t="s">
        <v>633</v>
      </c>
      <c r="K851" s="1401" t="s">
        <v>634</v>
      </c>
      <c r="L851" s="1403" t="s">
        <v>635</v>
      </c>
    </row>
    <row r="852" spans="8:12" ht="18" hidden="1">
      <c r="H852" s="1404">
        <v>502501</v>
      </c>
      <c r="I852" s="1401" t="s">
        <v>643</v>
      </c>
      <c r="J852" s="1401" t="s">
        <v>633</v>
      </c>
      <c r="K852" s="1401" t="s">
        <v>634</v>
      </c>
      <c r="L852" s="1403" t="s">
        <v>635</v>
      </c>
    </row>
    <row r="853" spans="8:12" ht="18" hidden="1">
      <c r="H853" s="1404">
        <v>502502</v>
      </c>
      <c r="I853" s="1401" t="s">
        <v>632</v>
      </c>
      <c r="J853" s="1401" t="s">
        <v>633</v>
      </c>
      <c r="K853" s="1401" t="s">
        <v>634</v>
      </c>
      <c r="L853" s="1403" t="s">
        <v>635</v>
      </c>
    </row>
    <row r="854" spans="8:12" ht="18" hidden="1">
      <c r="H854" s="1404">
        <v>502799</v>
      </c>
      <c r="I854" s="1401" t="s">
        <v>638</v>
      </c>
      <c r="J854" s="1401" t="s">
        <v>633</v>
      </c>
      <c r="K854" s="1401" t="s">
        <v>639</v>
      </c>
      <c r="L854" s="1403" t="s">
        <v>640</v>
      </c>
    </row>
    <row r="855" spans="8:12" ht="18" hidden="1">
      <c r="H855" s="1404">
        <v>502800</v>
      </c>
      <c r="I855" s="1401" t="s">
        <v>643</v>
      </c>
      <c r="J855" s="1401" t="s">
        <v>633</v>
      </c>
      <c r="K855" s="1401" t="s">
        <v>634</v>
      </c>
      <c r="L855" s="1403" t="s">
        <v>635</v>
      </c>
    </row>
    <row r="856" spans="8:12" ht="18" hidden="1">
      <c r="H856" s="1404">
        <v>502802</v>
      </c>
      <c r="I856" s="1401" t="s">
        <v>632</v>
      </c>
      <c r="J856" s="1401" t="s">
        <v>633</v>
      </c>
      <c r="K856" s="1401" t="s">
        <v>660</v>
      </c>
      <c r="L856" s="1403" t="s">
        <v>661</v>
      </c>
    </row>
    <row r="857" spans="8:12" ht="18" hidden="1">
      <c r="H857" s="1404">
        <v>502803</v>
      </c>
      <c r="I857" s="1401" t="s">
        <v>632</v>
      </c>
      <c r="J857" s="1401" t="s">
        <v>633</v>
      </c>
      <c r="K857" s="1401" t="s">
        <v>660</v>
      </c>
      <c r="L857" s="1403" t="s">
        <v>661</v>
      </c>
    </row>
    <row r="858" spans="8:12" ht="18" hidden="1">
      <c r="H858" s="1404">
        <v>502809</v>
      </c>
      <c r="I858" s="1401" t="s">
        <v>638</v>
      </c>
      <c r="J858" s="1401" t="s">
        <v>633</v>
      </c>
      <c r="K858" s="1401" t="s">
        <v>639</v>
      </c>
      <c r="L858" s="1403" t="s">
        <v>640</v>
      </c>
    </row>
    <row r="859" spans="8:12" ht="18" hidden="1">
      <c r="H859" s="1404">
        <v>502810</v>
      </c>
      <c r="I859" s="1401" t="s">
        <v>632</v>
      </c>
      <c r="J859" s="1401" t="s">
        <v>633</v>
      </c>
      <c r="K859" s="1401" t="s">
        <v>634</v>
      </c>
      <c r="L859" s="1403" t="s">
        <v>635</v>
      </c>
    </row>
    <row r="860" spans="8:12" ht="18" hidden="1">
      <c r="H860" s="1404">
        <v>502824</v>
      </c>
      <c r="I860" s="1401" t="s">
        <v>643</v>
      </c>
      <c r="J860" s="1401" t="s">
        <v>633</v>
      </c>
      <c r="K860" s="1401" t="s">
        <v>634</v>
      </c>
      <c r="L860" s="1403" t="s">
        <v>635</v>
      </c>
    </row>
    <row r="861" spans="8:12" ht="18" hidden="1">
      <c r="H861" s="1404">
        <v>502834</v>
      </c>
      <c r="I861" s="1401" t="s">
        <v>643</v>
      </c>
      <c r="J861" s="1401" t="s">
        <v>633</v>
      </c>
      <c r="K861" s="1401" t="s">
        <v>634</v>
      </c>
      <c r="L861" s="1403" t="s">
        <v>635</v>
      </c>
    </row>
    <row r="862" spans="8:12" ht="18" hidden="1">
      <c r="H862" s="1404">
        <v>502837</v>
      </c>
      <c r="I862" s="1401" t="s">
        <v>638</v>
      </c>
      <c r="J862" s="1401" t="s">
        <v>633</v>
      </c>
      <c r="K862" s="1401" t="s">
        <v>658</v>
      </c>
      <c r="L862" s="1403" t="s">
        <v>659</v>
      </c>
    </row>
    <row r="863" spans="8:12" ht="18" hidden="1">
      <c r="H863" s="1404">
        <v>502888</v>
      </c>
      <c r="I863" s="1401" t="s">
        <v>643</v>
      </c>
      <c r="J863" s="1401" t="s">
        <v>633</v>
      </c>
      <c r="K863" s="1401" t="s">
        <v>649</v>
      </c>
      <c r="L863" s="1403" t="s">
        <v>650</v>
      </c>
    </row>
    <row r="864" spans="8:12" ht="18" hidden="1">
      <c r="H864" s="1404">
        <v>502889</v>
      </c>
      <c r="I864" s="1401" t="s">
        <v>643</v>
      </c>
      <c r="J864" s="1401" t="s">
        <v>633</v>
      </c>
      <c r="K864" s="1401" t="s">
        <v>649</v>
      </c>
      <c r="L864" s="1403" t="s">
        <v>650</v>
      </c>
    </row>
    <row r="865" spans="8:12" ht="18" hidden="1">
      <c r="H865" s="1404">
        <v>502890</v>
      </c>
      <c r="I865" s="1401" t="s">
        <v>643</v>
      </c>
      <c r="J865" s="1401" t="s">
        <v>633</v>
      </c>
      <c r="K865" s="1401" t="s">
        <v>649</v>
      </c>
      <c r="L865" s="1403" t="s">
        <v>650</v>
      </c>
    </row>
    <row r="866" spans="8:12" ht="18" hidden="1">
      <c r="H866" s="1404">
        <v>502891</v>
      </c>
      <c r="I866" s="1401" t="s">
        <v>632</v>
      </c>
      <c r="J866" s="1401" t="s">
        <v>633</v>
      </c>
      <c r="K866" s="1401" t="s">
        <v>634</v>
      </c>
      <c r="L866" s="1403" t="s">
        <v>635</v>
      </c>
    </row>
    <row r="867" spans="8:12" ht="18" hidden="1">
      <c r="H867" s="1404">
        <v>502926</v>
      </c>
      <c r="I867" s="1401" t="s">
        <v>643</v>
      </c>
      <c r="J867" s="1401" t="s">
        <v>633</v>
      </c>
      <c r="K867" s="1401" t="s">
        <v>649</v>
      </c>
      <c r="L867" s="1403" t="s">
        <v>650</v>
      </c>
    </row>
    <row r="868" spans="8:12" ht="18" hidden="1">
      <c r="H868" s="1404">
        <v>502927</v>
      </c>
      <c r="I868" s="1401" t="s">
        <v>638</v>
      </c>
      <c r="J868" s="1401" t="s">
        <v>633</v>
      </c>
      <c r="K868" s="1401" t="s">
        <v>645</v>
      </c>
      <c r="L868" s="1403" t="s">
        <v>646</v>
      </c>
    </row>
    <row r="869" spans="8:12" ht="18" hidden="1">
      <c r="H869" s="1404">
        <v>502931</v>
      </c>
      <c r="I869" s="1401" t="s">
        <v>648</v>
      </c>
      <c r="J869" s="1401" t="s">
        <v>633</v>
      </c>
      <c r="K869" s="1401" t="s">
        <v>634</v>
      </c>
      <c r="L869" s="1403" t="s">
        <v>635</v>
      </c>
    </row>
    <row r="870" spans="8:12" ht="18" hidden="1">
      <c r="H870" s="1404">
        <v>502932</v>
      </c>
      <c r="I870" s="1401" t="s">
        <v>643</v>
      </c>
      <c r="J870" s="1401" t="s">
        <v>633</v>
      </c>
      <c r="K870" s="1401" t="s">
        <v>649</v>
      </c>
      <c r="L870" s="1403" t="s">
        <v>650</v>
      </c>
    </row>
    <row r="871" spans="8:12" ht="18" hidden="1">
      <c r="H871" s="1404">
        <v>502938</v>
      </c>
      <c r="I871" s="1401" t="s">
        <v>632</v>
      </c>
      <c r="J871" s="1401" t="s">
        <v>633</v>
      </c>
      <c r="K871" s="1401" t="s">
        <v>634</v>
      </c>
      <c r="L871" s="1403" t="s">
        <v>635</v>
      </c>
    </row>
    <row r="872" spans="8:12" ht="18" hidden="1">
      <c r="H872" s="1404">
        <v>502939</v>
      </c>
      <c r="I872" s="1401" t="s">
        <v>643</v>
      </c>
      <c r="J872" s="1401" t="s">
        <v>633</v>
      </c>
      <c r="K872" s="1401" t="s">
        <v>649</v>
      </c>
      <c r="L872" s="1403" t="s">
        <v>650</v>
      </c>
    </row>
    <row r="873" spans="8:12" ht="18" hidden="1">
      <c r="H873" s="1404">
        <v>502940</v>
      </c>
      <c r="I873" s="1401" t="s">
        <v>643</v>
      </c>
      <c r="J873" s="1401" t="s">
        <v>633</v>
      </c>
      <c r="K873" s="1401" t="s">
        <v>649</v>
      </c>
      <c r="L873" s="1403" t="s">
        <v>650</v>
      </c>
    </row>
    <row r="874" spans="8:12" ht="18" hidden="1">
      <c r="H874" s="1404">
        <v>502941</v>
      </c>
      <c r="I874" s="1401" t="s">
        <v>643</v>
      </c>
      <c r="J874" s="1401" t="s">
        <v>633</v>
      </c>
      <c r="K874" s="1401" t="s">
        <v>634</v>
      </c>
      <c r="L874" s="1403" t="s">
        <v>635</v>
      </c>
    </row>
    <row r="875" spans="8:12" ht="18" hidden="1">
      <c r="H875" s="1404">
        <v>502952</v>
      </c>
      <c r="I875" s="1401" t="s">
        <v>638</v>
      </c>
      <c r="J875" s="1401" t="s">
        <v>633</v>
      </c>
      <c r="K875" s="1401" t="s">
        <v>658</v>
      </c>
      <c r="L875" s="1403" t="s">
        <v>659</v>
      </c>
    </row>
    <row r="876" spans="8:12" ht="18" hidden="1">
      <c r="H876" s="1404">
        <v>502953</v>
      </c>
      <c r="I876" s="1401" t="s">
        <v>653</v>
      </c>
      <c r="J876" s="1401" t="s">
        <v>633</v>
      </c>
      <c r="K876" s="1401" t="s">
        <v>639</v>
      </c>
      <c r="L876" s="1403" t="s">
        <v>650</v>
      </c>
    </row>
    <row r="877" spans="8:12" ht="18" hidden="1">
      <c r="H877" s="1404">
        <v>502956</v>
      </c>
      <c r="I877" s="1401" t="s">
        <v>655</v>
      </c>
      <c r="J877" s="1401" t="s">
        <v>633</v>
      </c>
      <c r="K877" s="1401" t="s">
        <v>654</v>
      </c>
      <c r="L877" s="1403" t="s">
        <v>659</v>
      </c>
    </row>
    <row r="878" spans="8:12" ht="18" hidden="1">
      <c r="H878" s="1404">
        <v>510000</v>
      </c>
      <c r="I878" s="1401" t="s">
        <v>643</v>
      </c>
      <c r="J878" s="1401" t="s">
        <v>633</v>
      </c>
      <c r="K878" s="1401" t="s">
        <v>634</v>
      </c>
      <c r="L878" s="1403" t="s">
        <v>635</v>
      </c>
    </row>
    <row r="879" spans="8:12" ht="18" hidden="1">
      <c r="H879" s="1404">
        <v>566666</v>
      </c>
      <c r="I879" s="1401" t="s">
        <v>638</v>
      </c>
      <c r="J879" s="1401" t="s">
        <v>633</v>
      </c>
      <c r="K879" s="1401" t="s">
        <v>639</v>
      </c>
      <c r="L879" s="1403" t="s">
        <v>640</v>
      </c>
    </row>
    <row r="880" spans="8:12" ht="18" hidden="1">
      <c r="H880" s="1404">
        <v>700100</v>
      </c>
      <c r="I880" s="1401" t="s">
        <v>638</v>
      </c>
      <c r="J880" s="1401" t="s">
        <v>633</v>
      </c>
      <c r="K880" s="1401" t="s">
        <v>645</v>
      </c>
      <c r="L880" s="1403" t="s">
        <v>646</v>
      </c>
    </row>
    <row r="881" spans="8:12" ht="18" hidden="1">
      <c r="H881" s="1404">
        <v>700125</v>
      </c>
      <c r="I881" s="1401" t="s">
        <v>648</v>
      </c>
      <c r="J881" s="1401" t="s">
        <v>633</v>
      </c>
      <c r="K881" s="1401" t="s">
        <v>649</v>
      </c>
      <c r="L881" s="1403" t="s">
        <v>650</v>
      </c>
    </row>
    <row r="882" spans="8:12" ht="18" hidden="1">
      <c r="H882" s="1404">
        <v>700160</v>
      </c>
      <c r="I882" s="1401" t="s">
        <v>632</v>
      </c>
      <c r="J882" s="1401" t="s">
        <v>633</v>
      </c>
      <c r="K882" s="1401" t="s">
        <v>634</v>
      </c>
      <c r="L882" s="1403" t="s">
        <v>635</v>
      </c>
    </row>
    <row r="883" spans="8:12" ht="18" hidden="1">
      <c r="H883" s="1404">
        <v>700165</v>
      </c>
      <c r="I883" s="1401" t="s">
        <v>638</v>
      </c>
      <c r="J883" s="1401" t="s">
        <v>633</v>
      </c>
      <c r="K883" s="1401" t="s">
        <v>645</v>
      </c>
      <c r="L883" s="1403" t="s">
        <v>646</v>
      </c>
    </row>
    <row r="884" spans="8:12" ht="18" hidden="1">
      <c r="H884" s="1404">
        <v>700195</v>
      </c>
      <c r="I884" s="1401" t="s">
        <v>638</v>
      </c>
      <c r="J884" s="1401" t="s">
        <v>633</v>
      </c>
      <c r="K884" s="1401" t="s">
        <v>645</v>
      </c>
      <c r="L884" s="1403" t="s">
        <v>646</v>
      </c>
    </row>
    <row r="885" spans="8:12" ht="18" hidden="1">
      <c r="H885" s="1404">
        <v>700310</v>
      </c>
      <c r="I885" s="1401" t="s">
        <v>638</v>
      </c>
      <c r="J885" s="1401" t="s">
        <v>633</v>
      </c>
      <c r="K885" s="1401" t="s">
        <v>645</v>
      </c>
      <c r="L885" s="1403" t="s">
        <v>646</v>
      </c>
    </row>
    <row r="886" spans="8:12" ht="18" hidden="1">
      <c r="H886" s="1404">
        <v>700325</v>
      </c>
      <c r="I886" s="1401" t="s">
        <v>648</v>
      </c>
      <c r="J886" s="1401" t="s">
        <v>633</v>
      </c>
      <c r="K886" s="1401" t="s">
        <v>634</v>
      </c>
      <c r="L886" s="1403" t="s">
        <v>635</v>
      </c>
    </row>
    <row r="887" spans="8:12" ht="18" hidden="1">
      <c r="H887" s="1404">
        <v>700330</v>
      </c>
      <c r="I887" s="1401" t="s">
        <v>655</v>
      </c>
      <c r="J887" s="1401" t="s">
        <v>633</v>
      </c>
      <c r="K887" s="1401" t="s">
        <v>656</v>
      </c>
      <c r="L887" s="1403" t="s">
        <v>657</v>
      </c>
    </row>
    <row r="888" spans="8:12" ht="18" hidden="1">
      <c r="H888" s="1404">
        <v>700340</v>
      </c>
      <c r="I888" s="1401" t="s">
        <v>648</v>
      </c>
      <c r="J888" s="1401" t="s">
        <v>633</v>
      </c>
      <c r="K888" s="1401" t="s">
        <v>649</v>
      </c>
      <c r="L888" s="1403" t="s">
        <v>650</v>
      </c>
    </row>
    <row r="889" spans="8:12" ht="18" hidden="1">
      <c r="H889" s="1404">
        <v>700401</v>
      </c>
      <c r="I889" s="1401" t="s">
        <v>643</v>
      </c>
      <c r="J889" s="1401" t="s">
        <v>633</v>
      </c>
      <c r="K889" s="1401" t="s">
        <v>634</v>
      </c>
      <c r="L889" s="1403" t="s">
        <v>635</v>
      </c>
    </row>
    <row r="890" spans="8:12" ht="18" hidden="1">
      <c r="H890" s="1404">
        <v>700405</v>
      </c>
      <c r="I890" s="1401" t="s">
        <v>643</v>
      </c>
      <c r="J890" s="1401" t="s">
        <v>633</v>
      </c>
      <c r="K890" s="1401" t="s">
        <v>634</v>
      </c>
      <c r="L890" s="1403" t="s">
        <v>635</v>
      </c>
    </row>
    <row r="891" spans="8:12" ht="18" hidden="1">
      <c r="H891" s="1404">
        <v>700410</v>
      </c>
      <c r="I891" s="1401" t="s">
        <v>643</v>
      </c>
      <c r="J891" s="1401" t="s">
        <v>633</v>
      </c>
      <c r="K891" s="1401" t="s">
        <v>649</v>
      </c>
      <c r="L891" s="1403" t="s">
        <v>650</v>
      </c>
    </row>
    <row r="892" spans="8:12" ht="18" hidden="1">
      <c r="H892" s="1404">
        <v>700430</v>
      </c>
      <c r="I892" s="1401" t="s">
        <v>643</v>
      </c>
      <c r="J892" s="1401" t="s">
        <v>633</v>
      </c>
      <c r="K892" s="1401" t="s">
        <v>634</v>
      </c>
      <c r="L892" s="1403" t="s">
        <v>635</v>
      </c>
    </row>
    <row r="893" spans="8:12" ht="18" hidden="1">
      <c r="H893" s="1404">
        <v>700435</v>
      </c>
      <c r="I893" s="1401" t="s">
        <v>643</v>
      </c>
      <c r="J893" s="1401" t="s">
        <v>633</v>
      </c>
      <c r="K893" s="1401" t="s">
        <v>634</v>
      </c>
      <c r="L893" s="1403" t="s">
        <v>635</v>
      </c>
    </row>
    <row r="894" spans="8:12" ht="18.600000000000001" hidden="1" thickBot="1">
      <c r="H894" s="1402">
        <v>700445</v>
      </c>
      <c r="I894" s="1401" t="s">
        <v>643</v>
      </c>
      <c r="J894" s="1400" t="s">
        <v>633</v>
      </c>
      <c r="K894" s="1400" t="s">
        <v>649</v>
      </c>
      <c r="L894" s="1399" t="s">
        <v>650</v>
      </c>
    </row>
    <row r="895" spans="8:12" ht="18" hidden="1">
      <c r="H895" s="1398"/>
      <c r="I895" s="1398"/>
      <c r="J895" s="1398"/>
      <c r="K895" s="1398"/>
      <c r="L895" s="1398"/>
    </row>
    <row r="896" spans="8:12" ht="18" hidden="1">
      <c r="H896" s="1398"/>
      <c r="I896" s="1398"/>
      <c r="J896" s="1398"/>
      <c r="K896" s="1398"/>
      <c r="L896" s="1398"/>
    </row>
    <row r="897" spans="8:12" ht="18" hidden="1">
      <c r="H897" s="1398"/>
      <c r="I897" s="1398"/>
      <c r="J897" s="1398"/>
      <c r="K897" s="1398"/>
      <c r="L897" s="1398"/>
    </row>
    <row r="898" spans="8:12" ht="18" hidden="1">
      <c r="H898" s="1398"/>
      <c r="I898" s="1398"/>
      <c r="J898" s="1398"/>
      <c r="K898" s="1398"/>
      <c r="L898" s="1398"/>
    </row>
    <row r="899" spans="8:12" ht="18" hidden="1">
      <c r="H899" s="1398"/>
      <c r="I899" s="1398"/>
      <c r="J899" s="1398"/>
      <c r="K899" s="1398"/>
      <c r="L899" s="1398"/>
    </row>
    <row r="900" spans="8:12" ht="18" hidden="1">
      <c r="H900" s="1398"/>
      <c r="I900" s="1398"/>
      <c r="J900" s="1398"/>
      <c r="K900" s="1398"/>
      <c r="L900" s="1398"/>
    </row>
    <row r="901" spans="8:12" ht="18" hidden="1">
      <c r="H901" s="1398"/>
      <c r="I901" s="1398"/>
      <c r="J901" s="1398"/>
      <c r="K901" s="1398"/>
      <c r="L901" s="1398"/>
    </row>
    <row r="902" spans="8:12" ht="18" hidden="1">
      <c r="H902" s="1398"/>
      <c r="I902" s="1398"/>
      <c r="J902" s="1398"/>
      <c r="K902" s="1398"/>
      <c r="L902" s="1398"/>
    </row>
    <row r="903" spans="8:12" ht="18" hidden="1">
      <c r="H903" s="1398"/>
      <c r="I903" s="1398"/>
      <c r="J903" s="1398"/>
      <c r="K903" s="1398"/>
      <c r="L903" s="1398"/>
    </row>
    <row r="904" spans="8:12" ht="18" hidden="1">
      <c r="H904" s="1398"/>
      <c r="I904" s="1398"/>
      <c r="J904" s="1398"/>
      <c r="K904" s="1398"/>
      <c r="L904" s="1398"/>
    </row>
    <row r="905" spans="8:12" ht="18" hidden="1">
      <c r="H905" s="1398"/>
      <c r="I905" s="1398"/>
      <c r="J905" s="1398"/>
      <c r="K905" s="1398"/>
      <c r="L905" s="1398"/>
    </row>
    <row r="906" spans="8:12" ht="18" hidden="1">
      <c r="H906" s="1398"/>
      <c r="I906" s="1398"/>
      <c r="J906" s="1398"/>
      <c r="K906" s="1398"/>
      <c r="L906" s="1398"/>
    </row>
    <row r="907" spans="8:12" ht="18" hidden="1">
      <c r="H907" s="1398"/>
      <c r="I907" s="1398"/>
      <c r="J907" s="1398"/>
      <c r="K907" s="1398"/>
      <c r="L907" s="1398"/>
    </row>
    <row r="908" spans="8:12" ht="18" hidden="1">
      <c r="H908" s="1398"/>
      <c r="I908" s="1398"/>
      <c r="J908" s="1398"/>
      <c r="K908" s="1398"/>
      <c r="L908" s="1398"/>
    </row>
    <row r="909" spans="8:12" ht="18" hidden="1">
      <c r="H909" s="1398"/>
      <c r="I909" s="1398"/>
      <c r="J909" s="1398"/>
      <c r="K909" s="1398"/>
      <c r="L909" s="1398"/>
    </row>
    <row r="910" spans="8:12" ht="18" hidden="1">
      <c r="H910" s="1398"/>
      <c r="I910" s="1398"/>
      <c r="J910" s="1398"/>
      <c r="K910" s="1398"/>
      <c r="L910" s="1398"/>
    </row>
    <row r="911" spans="8:12" ht="18" hidden="1">
      <c r="H911" s="1398"/>
      <c r="I911" s="1398"/>
      <c r="J911" s="1398"/>
      <c r="K911" s="1398"/>
      <c r="L911" s="1398"/>
    </row>
    <row r="912" spans="8:12" ht="18" hidden="1">
      <c r="H912" s="1398"/>
      <c r="I912" s="1398"/>
      <c r="J912" s="1398"/>
      <c r="K912" s="1398"/>
      <c r="L912" s="1398"/>
    </row>
    <row r="913" spans="8:12" ht="18" hidden="1">
      <c r="H913" s="1398"/>
      <c r="I913" s="1398"/>
      <c r="J913" s="1398"/>
      <c r="K913" s="1398"/>
      <c r="L913" s="1398"/>
    </row>
    <row r="914" spans="8:12" ht="18" hidden="1">
      <c r="H914" s="1398"/>
      <c r="I914" s="1398"/>
      <c r="J914" s="1398"/>
      <c r="K914" s="1398"/>
      <c r="L914" s="1398"/>
    </row>
    <row r="915" spans="8:12" ht="18" hidden="1">
      <c r="H915" s="1398"/>
      <c r="I915" s="1398"/>
      <c r="J915" s="1398"/>
      <c r="K915" s="1398"/>
      <c r="L915" s="1398"/>
    </row>
    <row r="916" spans="8:12" ht="18" hidden="1">
      <c r="H916" s="1398"/>
      <c r="I916" s="1398"/>
      <c r="J916" s="1398"/>
      <c r="K916" s="1398"/>
      <c r="L916" s="1398"/>
    </row>
    <row r="917" spans="8:12" ht="18" hidden="1">
      <c r="H917" s="1398"/>
      <c r="I917" s="1398"/>
      <c r="J917" s="1398"/>
      <c r="K917" s="1398"/>
      <c r="L917" s="1398"/>
    </row>
    <row r="918" spans="8:12" ht="18" hidden="1">
      <c r="H918" s="1398"/>
      <c r="I918" s="1398"/>
      <c r="J918" s="1398"/>
      <c r="K918" s="1398"/>
      <c r="L918" s="1398"/>
    </row>
    <row r="919" spans="8:12" ht="18" hidden="1">
      <c r="H919" s="1398"/>
      <c r="I919" s="1398"/>
      <c r="J919" s="1398"/>
      <c r="K919" s="1398"/>
      <c r="L919" s="1398"/>
    </row>
    <row r="920" spans="8:12" ht="18" hidden="1">
      <c r="H920" s="1398"/>
      <c r="I920" s="1398"/>
      <c r="J920" s="1398"/>
      <c r="K920" s="1398"/>
      <c r="L920" s="1398"/>
    </row>
    <row r="921" spans="8:12" ht="18" hidden="1">
      <c r="H921" s="1398"/>
      <c r="I921" s="1398"/>
      <c r="J921" s="1398"/>
      <c r="K921" s="1398"/>
      <c r="L921" s="1398"/>
    </row>
    <row r="922" spans="8:12" ht="18" hidden="1">
      <c r="H922" s="1398"/>
      <c r="I922" s="1398"/>
      <c r="J922" s="1398"/>
      <c r="K922" s="1398"/>
      <c r="L922" s="1398"/>
    </row>
    <row r="923" spans="8:12" ht="18" hidden="1">
      <c r="H923" s="1398"/>
      <c r="I923" s="1398"/>
      <c r="J923" s="1398"/>
      <c r="K923" s="1398"/>
      <c r="L923" s="1398"/>
    </row>
    <row r="924" spans="8:12" ht="18" hidden="1">
      <c r="H924" s="1398"/>
      <c r="I924" s="1398"/>
      <c r="J924" s="1398"/>
      <c r="K924" s="1398"/>
      <c r="L924" s="1398"/>
    </row>
    <row r="925" spans="8:12" ht="18" hidden="1">
      <c r="H925" s="1398"/>
      <c r="I925" s="1398"/>
      <c r="J925" s="1398"/>
      <c r="K925" s="1398"/>
      <c r="L925" s="1398"/>
    </row>
    <row r="926" spans="8:12" ht="18" hidden="1">
      <c r="H926" s="1398"/>
      <c r="I926" s="1398"/>
      <c r="J926" s="1398"/>
      <c r="K926" s="1398"/>
      <c r="L926" s="1398"/>
    </row>
    <row r="927" spans="8:12" ht="18" hidden="1">
      <c r="H927" s="1398"/>
      <c r="I927" s="1398"/>
      <c r="J927" s="1398"/>
      <c r="K927" s="1398"/>
      <c r="L927" s="1398"/>
    </row>
    <row r="928" spans="8:12" ht="18" hidden="1">
      <c r="H928" s="1398"/>
      <c r="I928" s="1398"/>
      <c r="J928" s="1398"/>
      <c r="K928" s="1398"/>
      <c r="L928" s="1398"/>
    </row>
    <row r="929" spans="8:12" ht="18" hidden="1">
      <c r="H929" s="1398"/>
      <c r="I929" s="1398"/>
      <c r="J929" s="1398"/>
      <c r="K929" s="1398"/>
      <c r="L929" s="1398"/>
    </row>
    <row r="930" spans="8:12" ht="18" hidden="1">
      <c r="H930" s="1398"/>
      <c r="I930" s="1398"/>
      <c r="J930" s="1398"/>
      <c r="K930" s="1398"/>
      <c r="L930" s="1398"/>
    </row>
    <row r="931" spans="8:12" ht="18" hidden="1">
      <c r="H931" s="1398"/>
      <c r="I931" s="1398"/>
      <c r="J931" s="1398"/>
      <c r="K931" s="1398"/>
      <c r="L931" s="1398"/>
    </row>
    <row r="932" spans="8:12" ht="18" hidden="1">
      <c r="H932" s="1398"/>
      <c r="I932" s="1398"/>
      <c r="J932" s="1398"/>
      <c r="K932" s="1398"/>
      <c r="L932" s="1398"/>
    </row>
    <row r="933" spans="8:12" ht="18" hidden="1">
      <c r="H933" s="1398"/>
      <c r="I933" s="1398"/>
      <c r="J933" s="1398"/>
      <c r="K933" s="1398"/>
      <c r="L933" s="1398"/>
    </row>
    <row r="934" spans="8:12" ht="18" hidden="1">
      <c r="H934" s="1398"/>
      <c r="I934" s="1398"/>
      <c r="J934" s="1398"/>
      <c r="K934" s="1398"/>
      <c r="L934" s="1398"/>
    </row>
    <row r="935" spans="8:12" ht="18" hidden="1">
      <c r="H935" s="1398"/>
      <c r="I935" s="1398"/>
      <c r="J935" s="1398"/>
      <c r="K935" s="1398"/>
      <c r="L935" s="1398"/>
    </row>
    <row r="936" spans="8:12" ht="18" hidden="1">
      <c r="H936" s="1398"/>
      <c r="I936" s="1398"/>
      <c r="J936" s="1398"/>
      <c r="K936" s="1398"/>
      <c r="L936" s="1398"/>
    </row>
    <row r="937" spans="8:12" ht="18" hidden="1">
      <c r="H937" s="1398"/>
      <c r="I937" s="1398"/>
      <c r="J937" s="1398"/>
      <c r="K937" s="1398"/>
      <c r="L937" s="1398"/>
    </row>
    <row r="938" spans="8:12" ht="18" hidden="1">
      <c r="H938" s="1398"/>
      <c r="I938" s="1398"/>
      <c r="J938" s="1398"/>
      <c r="K938" s="1398"/>
      <c r="L938" s="1398"/>
    </row>
    <row r="939" spans="8:12" ht="18" hidden="1">
      <c r="H939" s="1398"/>
      <c r="I939" s="1398"/>
      <c r="J939" s="1398"/>
      <c r="K939" s="1398"/>
      <c r="L939" s="1398"/>
    </row>
    <row r="940" spans="8:12" ht="18" hidden="1">
      <c r="H940" s="1398"/>
      <c r="I940" s="1398"/>
      <c r="J940" s="1398"/>
      <c r="K940" s="1398"/>
      <c r="L940" s="1398"/>
    </row>
    <row r="941" spans="8:12" ht="18" hidden="1">
      <c r="H941" s="1398"/>
      <c r="I941" s="1398"/>
      <c r="J941" s="1398"/>
      <c r="K941" s="1398"/>
      <c r="L941" s="1398"/>
    </row>
    <row r="942" spans="8:12" ht="18" hidden="1">
      <c r="H942" s="1398"/>
      <c r="I942" s="1398"/>
      <c r="J942" s="1398"/>
      <c r="K942" s="1398"/>
      <c r="L942" s="1398"/>
    </row>
    <row r="943" spans="8:12" ht="18" hidden="1">
      <c r="H943" s="1398"/>
      <c r="I943" s="1398"/>
      <c r="J943" s="1398"/>
      <c r="K943" s="1398"/>
      <c r="L943" s="1398"/>
    </row>
    <row r="944" spans="8:12" ht="18" hidden="1">
      <c r="H944" s="1398"/>
      <c r="I944" s="1398"/>
      <c r="J944" s="1398"/>
      <c r="K944" s="1398"/>
      <c r="L944" s="1398"/>
    </row>
    <row r="945" spans="8:12" ht="18" hidden="1">
      <c r="H945" s="1398"/>
      <c r="I945" s="1398"/>
      <c r="J945" s="1398"/>
      <c r="K945" s="1398"/>
      <c r="L945" s="1398"/>
    </row>
    <row r="946" spans="8:12" ht="18" hidden="1">
      <c r="H946" s="1398"/>
      <c r="I946" s="1398"/>
      <c r="J946" s="1398"/>
      <c r="K946" s="1398"/>
      <c r="L946" s="1398"/>
    </row>
    <row r="947" spans="8:12" ht="18" hidden="1">
      <c r="H947" s="1398"/>
      <c r="I947" s="1398"/>
      <c r="J947" s="1398"/>
      <c r="K947" s="1398"/>
      <c r="L947" s="1398"/>
    </row>
    <row r="948" spans="8:12" ht="18" hidden="1">
      <c r="H948" s="1398"/>
      <c r="I948" s="1398"/>
      <c r="J948" s="1398"/>
      <c r="K948" s="1398"/>
      <c r="L948" s="1398"/>
    </row>
    <row r="949" spans="8:12" ht="18" hidden="1">
      <c r="H949" s="1398"/>
      <c r="I949" s="1398"/>
      <c r="J949" s="1398"/>
      <c r="K949" s="1398"/>
      <c r="L949" s="1398"/>
    </row>
    <row r="950" spans="8:12" ht="18" hidden="1">
      <c r="H950" s="1398"/>
      <c r="I950" s="1398"/>
      <c r="J950" s="1398"/>
      <c r="K950" s="1398"/>
      <c r="L950" s="1398"/>
    </row>
    <row r="951" spans="8:12" ht="18" hidden="1">
      <c r="H951" s="1398"/>
      <c r="I951" s="1398"/>
      <c r="J951" s="1398"/>
      <c r="K951" s="1398"/>
      <c r="L951" s="1398"/>
    </row>
    <row r="952" spans="8:12" ht="18" hidden="1">
      <c r="H952" s="1398"/>
      <c r="I952" s="1398"/>
      <c r="J952" s="1398"/>
      <c r="K952" s="1398"/>
      <c r="L952" s="1398"/>
    </row>
    <row r="953" spans="8:12" ht="18" hidden="1">
      <c r="H953" s="1398"/>
      <c r="I953" s="1398"/>
      <c r="J953" s="1398"/>
      <c r="K953" s="1398"/>
      <c r="L953" s="1398"/>
    </row>
    <row r="954" spans="8:12" ht="18" hidden="1">
      <c r="H954" s="1398"/>
      <c r="I954" s="1398"/>
      <c r="J954" s="1398"/>
      <c r="K954" s="1398"/>
      <c r="L954" s="1398"/>
    </row>
    <row r="955" spans="8:12" ht="18" hidden="1">
      <c r="H955" s="1398"/>
      <c r="I955" s="1398"/>
      <c r="J955" s="1398"/>
      <c r="K955" s="1398"/>
      <c r="L955" s="1398"/>
    </row>
    <row r="956" spans="8:12" ht="18" hidden="1">
      <c r="H956" s="1398"/>
      <c r="I956" s="1398"/>
      <c r="J956" s="1398"/>
      <c r="K956" s="1398"/>
      <c r="L956" s="1398"/>
    </row>
    <row r="957" spans="8:12" ht="18" hidden="1">
      <c r="H957" s="1398"/>
      <c r="I957" s="1398"/>
      <c r="J957" s="1398"/>
      <c r="K957" s="1398"/>
      <c r="L957" s="1398"/>
    </row>
    <row r="958" spans="8:12" ht="18" hidden="1">
      <c r="H958" s="1398"/>
      <c r="I958" s="1398"/>
      <c r="J958" s="1398"/>
      <c r="K958" s="1398"/>
      <c r="L958" s="1398"/>
    </row>
    <row r="959" spans="8:12" ht="18" hidden="1">
      <c r="H959" s="1398"/>
      <c r="I959" s="1398"/>
      <c r="J959" s="1398"/>
      <c r="K959" s="1398"/>
      <c r="L959" s="1398"/>
    </row>
    <row r="960" spans="8:12" ht="18" hidden="1">
      <c r="H960" s="1398"/>
      <c r="I960" s="1398"/>
      <c r="J960" s="1398"/>
      <c r="K960" s="1398"/>
      <c r="L960" s="1398"/>
    </row>
    <row r="961" spans="8:12" ht="18" hidden="1">
      <c r="H961" s="1398"/>
      <c r="I961" s="1398"/>
      <c r="J961" s="1398"/>
      <c r="K961" s="1398"/>
      <c r="L961" s="1398"/>
    </row>
    <row r="962" spans="8:12" ht="18" hidden="1">
      <c r="H962" s="1398"/>
      <c r="I962" s="1398"/>
      <c r="J962" s="1398"/>
      <c r="K962" s="1398"/>
      <c r="L962" s="1398"/>
    </row>
    <row r="963" spans="8:12" ht="18" hidden="1">
      <c r="H963" s="1398"/>
      <c r="I963" s="1398"/>
      <c r="J963" s="1398"/>
      <c r="K963" s="1398"/>
      <c r="L963" s="1398"/>
    </row>
    <row r="964" spans="8:12" ht="18" hidden="1">
      <c r="H964" s="1398"/>
      <c r="I964" s="1398"/>
      <c r="J964" s="1398"/>
      <c r="K964" s="1398"/>
      <c r="L964" s="1398"/>
    </row>
    <row r="965" spans="8:12" ht="18" hidden="1">
      <c r="H965" s="1398"/>
      <c r="I965" s="1398"/>
      <c r="J965" s="1398"/>
      <c r="K965" s="1398"/>
      <c r="L965" s="1398"/>
    </row>
    <row r="966" spans="8:12" ht="18" hidden="1">
      <c r="H966" s="1398"/>
      <c r="I966" s="1398"/>
      <c r="J966" s="1398"/>
      <c r="K966" s="1398"/>
      <c r="L966" s="1398"/>
    </row>
    <row r="967" spans="8:12" ht="18" hidden="1">
      <c r="H967" s="1398"/>
      <c r="I967" s="1398"/>
      <c r="J967" s="1398"/>
      <c r="K967" s="1398"/>
      <c r="L967" s="1398"/>
    </row>
    <row r="968" spans="8:12" ht="18" hidden="1">
      <c r="H968" s="1398"/>
      <c r="I968" s="1398"/>
      <c r="J968" s="1398"/>
      <c r="K968" s="1398"/>
      <c r="L968" s="1398"/>
    </row>
    <row r="969" spans="8:12" ht="18" hidden="1">
      <c r="H969" s="1398"/>
      <c r="I969" s="1398"/>
      <c r="J969" s="1398"/>
      <c r="K969" s="1398"/>
      <c r="L969" s="1398"/>
    </row>
    <row r="970" spans="8:12" ht="18" hidden="1">
      <c r="H970" s="1398"/>
      <c r="I970" s="1398"/>
      <c r="J970" s="1398"/>
      <c r="K970" s="1398"/>
      <c r="L970" s="1398"/>
    </row>
    <row r="971" spans="8:12" ht="18" hidden="1">
      <c r="H971" s="1398"/>
      <c r="I971" s="1398"/>
      <c r="J971" s="1398"/>
      <c r="K971" s="1398"/>
      <c r="L971" s="1398"/>
    </row>
    <row r="972" spans="8:12" ht="18" hidden="1">
      <c r="H972" s="1398"/>
      <c r="I972" s="1398"/>
      <c r="J972" s="1398"/>
      <c r="K972" s="1398"/>
      <c r="L972" s="1398"/>
    </row>
    <row r="973" spans="8:12" ht="18" hidden="1">
      <c r="H973" s="1398"/>
      <c r="I973" s="1398"/>
      <c r="J973" s="1398"/>
      <c r="K973" s="1398"/>
      <c r="L973" s="1398"/>
    </row>
    <row r="974" spans="8:12" ht="18" hidden="1">
      <c r="H974" s="1398"/>
      <c r="I974" s="1398"/>
      <c r="J974" s="1398"/>
      <c r="K974" s="1398"/>
      <c r="L974" s="1398"/>
    </row>
    <row r="975" spans="8:12" ht="18" hidden="1">
      <c r="H975" s="1398"/>
      <c r="I975" s="1398"/>
      <c r="J975" s="1398"/>
      <c r="K975" s="1398"/>
      <c r="L975" s="1398"/>
    </row>
    <row r="976" spans="8:12" ht="18" hidden="1">
      <c r="H976" s="1398"/>
      <c r="I976" s="1398"/>
      <c r="J976" s="1398"/>
      <c r="K976" s="1398"/>
      <c r="L976" s="1398"/>
    </row>
    <row r="977" spans="8:12" ht="18" hidden="1">
      <c r="H977" s="1398"/>
      <c r="I977" s="1398"/>
      <c r="J977" s="1398"/>
      <c r="K977" s="1398"/>
      <c r="L977" s="1398"/>
    </row>
    <row r="978" spans="8:12" ht="18" hidden="1">
      <c r="H978" s="1398"/>
      <c r="I978" s="1398"/>
      <c r="J978" s="1398"/>
      <c r="K978" s="1398"/>
      <c r="L978" s="1398"/>
    </row>
    <row r="979" spans="8:12" ht="18" hidden="1">
      <c r="H979" s="1398"/>
      <c r="I979" s="1398"/>
      <c r="J979" s="1398"/>
      <c r="K979" s="1398"/>
      <c r="L979" s="1398"/>
    </row>
    <row r="980" spans="8:12" ht="18" hidden="1">
      <c r="H980" s="1398"/>
      <c r="I980" s="1398"/>
      <c r="J980" s="1398"/>
      <c r="K980" s="1398"/>
      <c r="L980" s="1398"/>
    </row>
    <row r="981" spans="8:12" ht="18" hidden="1">
      <c r="H981" s="1398"/>
      <c r="I981" s="1398"/>
      <c r="J981" s="1398"/>
      <c r="K981" s="1398"/>
      <c r="L981" s="1398"/>
    </row>
    <row r="982" spans="8:12" ht="18" hidden="1">
      <c r="H982" s="1398"/>
      <c r="I982" s="1398"/>
      <c r="J982" s="1398"/>
      <c r="K982" s="1398"/>
      <c r="L982" s="1398"/>
    </row>
    <row r="983" spans="8:12" ht="18" hidden="1">
      <c r="H983" s="1398"/>
      <c r="I983" s="1398"/>
      <c r="J983" s="1398"/>
      <c r="K983" s="1398"/>
      <c r="L983" s="1398"/>
    </row>
    <row r="984" spans="8:12" ht="18" hidden="1">
      <c r="H984" s="1398"/>
      <c r="I984" s="1398"/>
      <c r="J984" s="1398"/>
      <c r="K984" s="1398"/>
      <c r="L984" s="1398"/>
    </row>
    <row r="985" spans="8:12" ht="18" hidden="1">
      <c r="H985" s="1398"/>
      <c r="I985" s="1398"/>
      <c r="J985" s="1398"/>
      <c r="K985" s="1398"/>
      <c r="L985" s="1398"/>
    </row>
    <row r="986" spans="8:12" ht="18" hidden="1">
      <c r="H986" s="1398"/>
      <c r="I986" s="1398"/>
      <c r="J986" s="1398"/>
      <c r="K986" s="1398"/>
      <c r="L986" s="1398"/>
    </row>
    <row r="987" spans="8:12" ht="18" hidden="1">
      <c r="H987" s="1398"/>
      <c r="I987" s="1398"/>
      <c r="J987" s="1398"/>
      <c r="K987" s="1398"/>
      <c r="L987" s="1398"/>
    </row>
    <row r="988" spans="8:12" ht="18" hidden="1">
      <c r="H988" s="1398"/>
      <c r="I988" s="1398"/>
      <c r="J988" s="1398"/>
      <c r="K988" s="1398"/>
      <c r="L988" s="1398"/>
    </row>
    <row r="989" spans="8:12" ht="18" hidden="1">
      <c r="H989" s="1398"/>
      <c r="I989" s="1398"/>
      <c r="J989" s="1398"/>
      <c r="K989" s="1398"/>
      <c r="L989" s="1398"/>
    </row>
    <row r="990" spans="8:12" ht="18" hidden="1">
      <c r="H990" s="1398"/>
      <c r="I990" s="1398"/>
      <c r="J990" s="1398"/>
      <c r="K990" s="1398"/>
      <c r="L990" s="1398"/>
    </row>
    <row r="991" spans="8:12" ht="18" hidden="1">
      <c r="H991" s="1398"/>
      <c r="I991" s="1398"/>
      <c r="J991" s="1398"/>
      <c r="K991" s="1398"/>
      <c r="L991" s="1398"/>
    </row>
    <row r="992" spans="8:12" ht="18" hidden="1">
      <c r="H992" s="1398"/>
      <c r="I992" s="1398"/>
      <c r="J992" s="1398"/>
      <c r="K992" s="1398"/>
      <c r="L992" s="1398"/>
    </row>
    <row r="993" spans="8:12" ht="18" hidden="1">
      <c r="H993" s="1398"/>
      <c r="I993" s="1398"/>
      <c r="J993" s="1398"/>
      <c r="K993" s="1398"/>
      <c r="L993" s="1398"/>
    </row>
    <row r="994" spans="8:12" ht="18" hidden="1">
      <c r="H994" s="1398"/>
      <c r="I994" s="1398"/>
      <c r="J994" s="1398"/>
      <c r="K994" s="1398"/>
      <c r="L994" s="1398"/>
    </row>
    <row r="995" spans="8:12" ht="18" hidden="1">
      <c r="H995" s="1398"/>
      <c r="I995" s="1398"/>
      <c r="J995" s="1398"/>
      <c r="K995" s="1398"/>
      <c r="L995" s="1398"/>
    </row>
    <row r="996" spans="8:12" ht="18" hidden="1">
      <c r="H996" s="1398"/>
      <c r="I996" s="1398"/>
      <c r="J996" s="1398"/>
      <c r="K996" s="1398"/>
      <c r="L996" s="1398"/>
    </row>
    <row r="997" spans="8:12" ht="18" hidden="1">
      <c r="H997" s="1398"/>
      <c r="I997" s="1398"/>
      <c r="J997" s="1398"/>
      <c r="K997" s="1398"/>
      <c r="L997" s="1398"/>
    </row>
    <row r="998" spans="8:12" ht="18" hidden="1">
      <c r="H998" s="1398"/>
      <c r="I998" s="1398"/>
      <c r="J998" s="1398"/>
      <c r="K998" s="1398"/>
      <c r="L998" s="1398"/>
    </row>
    <row r="999" spans="8:12" ht="18" hidden="1">
      <c r="H999" s="1398"/>
      <c r="I999" s="1398"/>
      <c r="J999" s="1398"/>
      <c r="K999" s="1398"/>
      <c r="L999" s="1398"/>
    </row>
    <row r="1000" spans="8:12" ht="18" hidden="1">
      <c r="H1000" s="1398"/>
      <c r="I1000" s="1398"/>
      <c r="J1000" s="1398"/>
      <c r="K1000" s="1398"/>
      <c r="L1000" s="1398"/>
    </row>
    <row r="1001" spans="8:12" ht="18" hidden="1">
      <c r="H1001" s="1398"/>
      <c r="I1001" s="1398"/>
      <c r="J1001" s="1398"/>
      <c r="K1001" s="1398"/>
      <c r="L1001" s="1398"/>
    </row>
    <row r="1002" spans="8:12" ht="18" hidden="1">
      <c r="H1002" s="1398"/>
      <c r="I1002" s="1398"/>
      <c r="J1002" s="1398"/>
      <c r="K1002" s="1398"/>
      <c r="L1002" s="1398"/>
    </row>
    <row r="1003" spans="8:12" ht="18" hidden="1">
      <c r="H1003" s="1398"/>
      <c r="I1003" s="1398"/>
      <c r="J1003" s="1398"/>
      <c r="K1003" s="1398"/>
      <c r="L1003" s="1398"/>
    </row>
    <row r="1004" spans="8:12" ht="18" hidden="1">
      <c r="H1004" s="1398"/>
      <c r="I1004" s="1398"/>
      <c r="J1004" s="1398"/>
      <c r="K1004" s="1398"/>
      <c r="L1004" s="1398"/>
    </row>
    <row r="1005" spans="8:12" ht="18" hidden="1">
      <c r="H1005" s="1398"/>
      <c r="I1005" s="1398"/>
      <c r="J1005" s="1398"/>
      <c r="K1005" s="1398"/>
      <c r="L1005" s="1398"/>
    </row>
    <row r="1006" spans="8:12" ht="18" hidden="1">
      <c r="H1006" s="1398"/>
      <c r="I1006" s="1398"/>
      <c r="J1006" s="1398"/>
      <c r="K1006" s="1398"/>
      <c r="L1006" s="1398"/>
    </row>
    <row r="1007" spans="8:12" ht="18" hidden="1">
      <c r="H1007" s="1398"/>
      <c r="I1007" s="1398"/>
      <c r="J1007" s="1398"/>
      <c r="K1007" s="1398"/>
      <c r="L1007" s="1398"/>
    </row>
    <row r="1008" spans="8:12" ht="18" hidden="1">
      <c r="H1008" s="1398"/>
      <c r="I1008" s="1398"/>
      <c r="J1008" s="1398"/>
      <c r="K1008" s="1398"/>
      <c r="L1008" s="1398"/>
    </row>
    <row r="1009" spans="8:12" ht="18" hidden="1">
      <c r="H1009" s="1398"/>
      <c r="I1009" s="1398"/>
      <c r="J1009" s="1398"/>
      <c r="K1009" s="1398"/>
      <c r="L1009" s="1398"/>
    </row>
    <row r="1010" spans="8:12" ht="18" hidden="1">
      <c r="H1010" s="1398"/>
      <c r="I1010" s="1398"/>
      <c r="J1010" s="1398"/>
      <c r="K1010" s="1398"/>
      <c r="L1010" s="1398"/>
    </row>
  </sheetData>
  <sheetProtection algorithmName="SHA-512" hashValue="q0Nyaz0ZJ8SduUk2Vlwnceazl5AA8KeTkBp3AYn9id3DsppVspQtVBOzoBqNZy/P5dLvY9Hf+BJLVz9nMMjMKw==" saltValue="opEkovzXfuKjxujV3smYAg==" spinCount="100000" sheet="1" objects="1" scenarios="1"/>
  <mergeCells count="2">
    <mergeCell ref="C2:C3"/>
    <mergeCell ref="A1:A12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6D057CB73E1C46B6FD17B9059867BF" ma:contentTypeVersion="11" ma:contentTypeDescription="Create a new document." ma:contentTypeScope="" ma:versionID="62e925e9983190f134068434a2bc6ae2">
  <xsd:schema xmlns:xsd="http://www.w3.org/2001/XMLSchema" xmlns:xs="http://www.w3.org/2001/XMLSchema" xmlns:p="http://schemas.microsoft.com/office/2006/metadata/properties" xmlns:ns3="52922201-bd2f-4090-bc09-ebb06dcf5831" xmlns:ns4="c957dd0d-6396-4e9e-abcd-d169237a8783" targetNamespace="http://schemas.microsoft.com/office/2006/metadata/properties" ma:root="true" ma:fieldsID="727e3b8e012bb7ea3d12e04a73757114" ns3:_="" ns4:_="">
    <xsd:import namespace="52922201-bd2f-4090-bc09-ebb06dcf5831"/>
    <xsd:import namespace="c957dd0d-6396-4e9e-abcd-d169237a87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22201-bd2f-4090-bc09-ebb06dcf58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7dd0d-6396-4e9e-abcd-d169237a878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2922201-bd2f-4090-bc09-ebb06dcf583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1DA6B4-CCAA-40B5-B491-4876BCD57C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22201-bd2f-4090-bc09-ebb06dcf5831"/>
    <ds:schemaRef ds:uri="c957dd0d-6396-4e9e-abcd-d169237a87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F99D398-AC04-43D2-945A-EFF1F9A1A64A}">
  <ds:schemaRefs>
    <ds:schemaRef ds:uri="http://www.w3.org/XML/1998/namespace"/>
    <ds:schemaRef ds:uri="http://schemas.microsoft.com/office/2006/documentManagement/types"/>
    <ds:schemaRef ds:uri="c957dd0d-6396-4e9e-abcd-d169237a8783"/>
    <ds:schemaRef ds:uri="52922201-bd2f-4090-bc09-ebb06dcf5831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30E7119-6B5C-484A-ADD1-0121FB72DC0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Travel 2023 1.2</vt:lpstr>
      <vt:lpstr>VPC &amp; AMHS</vt:lpstr>
      <vt:lpstr>Terminal Leave</vt:lpstr>
      <vt:lpstr>DD214 Awards</vt:lpstr>
      <vt:lpstr>Course Code POET Converter</vt:lpstr>
      <vt:lpstr>'Terminal Leave'!CalendarYear</vt:lpstr>
      <vt:lpstr>'Travel 2023 1.2'!ct</vt:lpstr>
      <vt:lpstr>'DD214 Awards'!Print_Area</vt:lpstr>
      <vt:lpstr>'Terminal Leave'!Print_Area</vt:lpstr>
      <vt:lpstr>'Travel 2023 1.2'!Print_Area</vt:lpstr>
    </vt:vector>
  </TitlesOfParts>
  <Manager/>
  <Company>U.S. Department of Defense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Amato, Joshua M YN2</dc:creator>
  <cp:keywords/>
  <dc:description/>
  <cp:lastModifiedBy>Amato, Joshua M PO1 USCG AIRSTA MIAMI (USA)</cp:lastModifiedBy>
  <cp:revision/>
  <cp:lastPrinted>2023-03-16T13:49:48Z</cp:lastPrinted>
  <dcterms:created xsi:type="dcterms:W3CDTF">2020-08-18T13:47:41Z</dcterms:created>
  <dcterms:modified xsi:type="dcterms:W3CDTF">2023-03-16T16:49:16Z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0x010100B46D057CB73E1C46B6FD17B9059867BF</vt:lpwstr>
  </property>
</Properties>
</file>